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vedrecs" sheetId="1" r:id="rId1"/>
  </sheets>
  <definedNames/>
  <calcPr fullCalcOnLoad="1" refMode="R1C1"/>
</workbook>
</file>

<file path=xl/sharedStrings.xml><?xml version="1.0" encoding="utf-8"?>
<sst xmlns="http://schemas.openxmlformats.org/spreadsheetml/2006/main" count="1766" uniqueCount="834">
  <si>
    <t>Authors</t>
  </si>
  <si>
    <t>Article Title</t>
  </si>
  <si>
    <t>Source Title</t>
  </si>
  <si>
    <t>Conference Title</t>
  </si>
  <si>
    <t>Researcher Ids</t>
  </si>
  <si>
    <t>ORCIDs</t>
  </si>
  <si>
    <t>ISSN</t>
  </si>
  <si>
    <t>eISSN</t>
  </si>
  <si>
    <t>ISBN</t>
  </si>
  <si>
    <t>Publication Date</t>
  </si>
  <si>
    <t>Publication Year</t>
  </si>
  <si>
    <t>Volume</t>
  </si>
  <si>
    <t>Issue</t>
  </si>
  <si>
    <t>Start Page</t>
  </si>
  <si>
    <t>End Page</t>
  </si>
  <si>
    <t>Article Number</t>
  </si>
  <si>
    <t>DOI</t>
  </si>
  <si>
    <t>DOI Link</t>
  </si>
  <si>
    <t>UT (Unique WOS ID)</t>
  </si>
  <si>
    <t>Web of Science Record</t>
  </si>
  <si>
    <t>Luchko, MR; Dziubanovska, N; Arzamasova, O</t>
  </si>
  <si>
    <t/>
  </si>
  <si>
    <t>Artificial Neural Networks in Export and Import Forecasting: An Analysis of Opportunities</t>
  </si>
  <si>
    <t>PROCEEDINGS OF THE 11TH IEEE INTERNATIONAL CONFERENCE ON INTELLIGENT DATA ACQUISITION AND ADVANCED COMPUTING SYSTEMS: TECHNOLOGY AND APPLICATIONS (IDAACS'2021), VOL 2</t>
  </si>
  <si>
    <t>11th IEEE International Conference on Intelligent Data Acquisition and Advanced Computing Systems - Technology and Applications (IDAACS)</t>
  </si>
  <si>
    <t>978-1-6654-2605-3</t>
  </si>
  <si>
    <t>10.1109/IDAACS53288.2021.9660856</t>
  </si>
  <si>
    <t>WOS:000848390800058</t>
  </si>
  <si>
    <t>Kasianchuk, MM; Yakymenko, IZ; Nykolaychuk, YM</t>
  </si>
  <si>
    <t>Symmetric Cryptoalgorithms in the Residue Number System</t>
  </si>
  <si>
    <t>CYBERNETICS AND SYSTEMS ANALYSIS</t>
  </si>
  <si>
    <t>1060-0396</t>
  </si>
  <si>
    <t>1573-8337</t>
  </si>
  <si>
    <t>MAR</t>
  </si>
  <si>
    <t>10.1007/s10559-021-00358-6</t>
  </si>
  <si>
    <t>WOS:000635887200002</t>
  </si>
  <si>
    <t>Lipyanina-Goncharenko, H; Brych, V; Sachenko, S; Lendyuk, T; Bykovyy, P; Zahorodnia, D</t>
  </si>
  <si>
    <t>Method of Forming a Training Sample for Segmentation of Tender Organizers on Machine Learning Basis</t>
  </si>
  <si>
    <t>COLINS 2021: COMPUTATIONAL LINGUISTICS AND INTELLIGENT SYSTEMS, VOL I</t>
  </si>
  <si>
    <t>5th International Conference on Computational Linguistics and Intelligent Systems (COLINS)</t>
  </si>
  <si>
    <t>Lipianina-Honcharenko, KHRYSTYNA/C-7399-2018; Lendyuk, Taras V/G-6273-2017; Ліп'яніна, Христина/AAT-4689-2021</t>
  </si>
  <si>
    <t>Lipianina-Honcharenko, KHRYSTYNA/0000-0002-2441-6292; Lendyuk, Taras V/0000-0001-9484-8333; Ліп'яніна, Христина/0000-0002-2441-6292</t>
  </si>
  <si>
    <t>1613-0073</t>
  </si>
  <si>
    <t>WOS:000682922000134</t>
  </si>
  <si>
    <t>Flissak, K; Drakokhrust, T</t>
  </si>
  <si>
    <t>MODERN PARADIGM OF NATIONAL INTERESTS PROMOTING IN FOREIGN ECONOMIC ACTIVITY OF SLOVAKIA</t>
  </si>
  <si>
    <t>BALTIC JOURNAL OF ECONOMIC STUDIES</t>
  </si>
  <si>
    <t>Flissak, Constantine A./P-9986-2018; Drakokhrust, Tetiana/G-7287-2017</t>
  </si>
  <si>
    <t>Flissak, Constantine A./0000-0002-0980-2398; Drakokhrust, Tetiana/0000-0001-6999-8532; Drakokhrust, Tetiana/0000-0002-4761-7943</t>
  </si>
  <si>
    <t>2256-0742</t>
  </si>
  <si>
    <t>2256-0963</t>
  </si>
  <si>
    <t>10.30525/2256-0742/2021-7-2-224-232</t>
  </si>
  <si>
    <t>WOS:000656755200024</t>
  </si>
  <si>
    <t>Koziuk, V; Lipyanina-Goncharenko, H</t>
  </si>
  <si>
    <t>Intelligent Method of Predicting the Discount Rate Trend</t>
  </si>
  <si>
    <t>Lip'anina-Goncarenko, Hristina/G-4896-2017</t>
  </si>
  <si>
    <t>Lip'anina-Goncarenko, Hristina/0000-0002-2441-6292</t>
  </si>
  <si>
    <t>10.1109/IDAACS53288.2021.9660835</t>
  </si>
  <si>
    <t>WOS:000848390800097</t>
  </si>
  <si>
    <t>Danyliuk, M; Dmytryshyn, M; Goran, T</t>
  </si>
  <si>
    <t>Informatization in Ukraine: Realities, Problems, Prospects</t>
  </si>
  <si>
    <t>EUROPEAN JOURNAL OF SUSTAINABLE DEVELOPMENT</t>
  </si>
  <si>
    <t>Goran, Tetyana/ABG-5041-2021; Dmytryshyn, Marta/H-5845-2017</t>
  </si>
  <si>
    <t>Goran, Tetyana/0000-0002-6618-8769; Dmytryshyn, Marta/0000-0002-0609-9764</t>
  </si>
  <si>
    <t>2239-5938</t>
  </si>
  <si>
    <t>2239-6101</t>
  </si>
  <si>
    <t>10.14207/ejsd.2021.v10n4p190</t>
  </si>
  <si>
    <t>WOS:000727955100019</t>
  </si>
  <si>
    <t>Borysiak, O; Brych, V</t>
  </si>
  <si>
    <t>METHODOLOGICAL APPROACH TO ASSESSING THE MANAGEMENT MODEL OF PROMOTING GREEN ENERGY SERVICES IN THE CONTEXT OF DEVELOPMENT SMART ENERGY GRIDS</t>
  </si>
  <si>
    <t>FINANCIAL AND CREDIT ACTIVITY-PROBLEMS OF THEORY AND PRACTICE</t>
  </si>
  <si>
    <t>Borysiak, Olena/N-8803-2018</t>
  </si>
  <si>
    <t>Borysiak, Olena/0000-0003-4818-8068</t>
  </si>
  <si>
    <t>2306-4994</t>
  </si>
  <si>
    <t>2310-8770</t>
  </si>
  <si>
    <t>WOS:000707037700024</t>
  </si>
  <si>
    <t>Zadorozhnyy, ZM; Muravskyi, V; Yatsyshyn, S; Shevchuk, O</t>
  </si>
  <si>
    <t>ACCOUNTING OF WAGES WITH THE USE OF BIOMETRICS TO ENSURE CYBERSECURITY OF ENTERPRISES</t>
  </si>
  <si>
    <t>Muravskyi, Volodymyr V/H-4596-2017; Zadorozhnyi, Zenovii-Mykhailo/GPK-4427-2022; SHEVCHUK, OLEG/H-3569-2017</t>
  </si>
  <si>
    <t>Muravskyi, Volodymyr V/0000-0002-6423-9059; SHEVCHUK, OLEG/0000-0002-7352-7001</t>
  </si>
  <si>
    <t>WOS:000674620700016</t>
  </si>
  <si>
    <t>Shuliuk, B</t>
  </si>
  <si>
    <t>CORPORATE FINANCING OF PUBLIC-PRIVATE PARTNERSHIP PROJECTS: ASSESSMENT OF FINANCIAL OPPORTUNITIES AND RISKS</t>
  </si>
  <si>
    <t>WOS:000674620700008</t>
  </si>
  <si>
    <t>Romaniv, R; Romaniv, S; Shesternyak, M</t>
  </si>
  <si>
    <t>INTANGIBLE ASSETS IN THE POSTINDUSTRIAL ECONOMY: MYTHS AND REALITY</t>
  </si>
  <si>
    <t>Shesternyak, Mariya Mykhalivna/H-3975-2017</t>
  </si>
  <si>
    <t>Shesternyak, Mariya Mykhalivna/0000-0001-9775-6637</t>
  </si>
  <si>
    <t>WOS:000723727400001</t>
  </si>
  <si>
    <t>Hrubinko, A</t>
  </si>
  <si>
    <t>Role of Great Britain in the Establishment of the European Union Foreign and Security Policy (1990-2019)</t>
  </si>
  <si>
    <t>STORINKY ISTORIYI-HISTORY PAGES</t>
  </si>
  <si>
    <t>2307-5244</t>
  </si>
  <si>
    <t>2411-0647</t>
  </si>
  <si>
    <t>10.20535/2307-5244.52.2021.236237</t>
  </si>
  <si>
    <t>WOS:000692157000008</t>
  </si>
  <si>
    <t>Savelyev, Y; Lyzun, M; Kuryliak, V; Lishchynskyy, I</t>
  </si>
  <si>
    <t>Economic Integration of the Visegrad Four and Ukraine in the Context of Historical Narratives and Global Challenges</t>
  </si>
  <si>
    <t>Lishchynskyy, Ihor O/K-3428-2014</t>
  </si>
  <si>
    <t>Lishchynskyy, Ihor O/0000-0003-1602-1677</t>
  </si>
  <si>
    <t>10.14207/ejsd.2021.v10n2p44</t>
  </si>
  <si>
    <t>WOS:000657173900004</t>
  </si>
  <si>
    <t>Zadorozhnyi, ZM; Ometsinska, I; Murayskyi, V</t>
  </si>
  <si>
    <t>DETERMINANTS OF FIRM'S INNOVATION: INCREASING THE TRANSPARENCY OF FINANCIAL STATEMENTS</t>
  </si>
  <si>
    <t>MARKETING AND MANAGEMENT OF INNOVATIONS</t>
  </si>
  <si>
    <t>Ometsinska, Iryna/AAY-3228-2021; Zadorozhnyi, Zenovii-Mykhailo/GPK-4427-2022; Muravskyi, Volodymyr V/H-4596-2017</t>
  </si>
  <si>
    <t>Ometsinska, Iryna/0000-0001-6000-6904; Muravskyi, Volodymyr V/0000-0002-6423-9059</t>
  </si>
  <si>
    <t>2218-4511</t>
  </si>
  <si>
    <t>10.21272/mmi.2021.2-06</t>
  </si>
  <si>
    <t>WOS:000667238800006</t>
  </si>
  <si>
    <t>Borysova, T; Monastyrskyi, G; Borysiak, O; Protsyshyn, Y</t>
  </si>
  <si>
    <t>PRIORITIES OF MARKETING, COMPETITIVENESS, AND INNOVATIVE DEVELOPMENT OF TRANSPORT SERVICE PROVIDERS UNDER SUSTAINABLE URBAN DEVELOPMENT</t>
  </si>
  <si>
    <t>Borysova, Tetiana/AAB-4552-2021; Borysiak, Olena/N-8803-2018; Protsyshyn, Yuliia/R-5948-2018; Monastyrskyi, Grygorii Leonardovych/K-5438-2017; Borysova, Tetiana/AAD-6362-2020</t>
  </si>
  <si>
    <t xml:space="preserve">Borysova, Tetiana/0000-0003-2906-2769; Borysiak, Olena/0000-0003-4818-8068; Protsyshyn, Yuliia/0000-0002-9454-8602; Monastyrskyi, Grygorii Leonardovych/0000-0001-6694-1960; </t>
  </si>
  <si>
    <t>10.21272/mmi.2021.3-07</t>
  </si>
  <si>
    <t>WOS:000704886600007</t>
  </si>
  <si>
    <t>Dluhopolskyi, O; Farion-Melnyk, A; Bilous, I; Moskaliuk, N; Banakh, S</t>
  </si>
  <si>
    <t>STRATEGIC DIRECTIONS TO OVERCOMING CORRUPTION: FINANCIAL AND LEGAL PERSPECTIVES</t>
  </si>
  <si>
    <t>Dluhopolskyi, Oleksandr/H-2339-2017; Ірина, Білоус/AFF-9973-2022</t>
  </si>
  <si>
    <t>Dluhopolskyi, Oleksandr/0000-0002-2040-8762; Ірина, Білоус/0000-0001-8203-1350</t>
  </si>
  <si>
    <t>WOS:000645131200049</t>
  </si>
  <si>
    <t>Zadorozhnyi, ZM; Yasyshena, V; Muravskyi, V; Ometsinska, I</t>
  </si>
  <si>
    <t>EVOLUTION OF ACCOUNTING FOR INTANGIBLE ASSETS AND ITS TRANSFORMATION TO INTERNATIONAL REQUIREMENTS</t>
  </si>
  <si>
    <t>Zadorozhnyi, Zenovii-Mykhailo/GPK-4427-2022; Ometsinska, Iryna/AAY-3228-2021; Yasyshena, Valentyna/AAN-4012-2021; Muravskyi, Volodymyr V/H-4596-2017</t>
  </si>
  <si>
    <t>WOS:000757057600020</t>
  </si>
  <si>
    <t>Zadorozhnyi, ZM; Muravskyi, V; Shevchuk, O; Bryk, M</t>
  </si>
  <si>
    <t>INNOVATIVE ACCOUNTING METHODOLOGY OF ENSURING THE INTERACTION OF ECONOMIC AND CYBERSECURITY OF ENTERPRISES</t>
  </si>
  <si>
    <t>Muravskyi, Volodymyr V/H-4596-2017; Bryk, Mykhailo/ABG-4546-2022; Zadorozhnyi, Zenovii-Mykhailo/GPK-4427-2022</t>
  </si>
  <si>
    <t xml:space="preserve">Muravskyi, Volodymyr V/0000-0002-6423-9059; Bryk, Mykhailo/0000-0002-0861-9057; </t>
  </si>
  <si>
    <t>10.21272/mmi.2021.4-03</t>
  </si>
  <si>
    <t>WOS:000740178700001</t>
  </si>
  <si>
    <t>Malyniak, B; Kyrylenko, O; Horyn, V; Derlytsia, A</t>
  </si>
  <si>
    <t>EXOGENOUS DETERMINANTS OF PUBLIC SPENDING IN THE MODERN GLOBALIZED WORLD</t>
  </si>
  <si>
    <t>KYRYLENKO, OLHA/AFR-7992-2022; Malyniak, Bohdan/GXG-1111-2022; Horyn, Volodymyr Petrovych/GOK-2819-2022</t>
  </si>
  <si>
    <t>KYRYLENKO, OLHA/0000-0002-5504-5519; Malyniak, Bohdan/0000-0001-6965-393X; Horyn, Volodymyr Petrovych/0000-0002-6048-8330</t>
  </si>
  <si>
    <t>10.18371/fcaptp.v6i41.251870</t>
  </si>
  <si>
    <t>WOS:000863992900001</t>
  </si>
  <si>
    <t>Argyriou, AS; Lyzun, M; Lishchynskyy, I; Savelyev, Y; Kuryliak, V; Ivashkiv, I; Sachenko, S</t>
  </si>
  <si>
    <t>Modeling the Stabilization Factors of Monetary Unions in Turbulent Economics</t>
  </si>
  <si>
    <t>10.1109/IDAACS53288.2021.9661034</t>
  </si>
  <si>
    <t>WOS:000848390800028</t>
  </si>
  <si>
    <t>Polianovskyi, H; Zatonatska, T; Dluhopolskyi, O; Liutyi, I</t>
  </si>
  <si>
    <t>Digital and Technological Support of Distance Learning at Universities under COVID-19 (Case of Ukraine)</t>
  </si>
  <si>
    <t>REVISTA ROMANEASCA PENTRU EDUCATIE MULTIDIMENSIONALA</t>
  </si>
  <si>
    <t>Dluhopolskyi, Oleksandr/H-2339-2017; Polianovskyi, Hlib/ADN-8923-2022; Lyutyy, Igor/ABE-1798-2020; Zatonatska, Tetiana/I-1647-2018</t>
  </si>
  <si>
    <t>Dluhopolskyi, Oleksandr/0000-0002-2040-8762; Polianovskyi, Hlib/0000-0001-5664-7207; Lyutyy, Igor/0000-0002-3561-2432; Zatonatska, Tetiana/0000-0001-9197-0560</t>
  </si>
  <si>
    <t>2066-7329</t>
  </si>
  <si>
    <t>2067-9270</t>
  </si>
  <si>
    <t>DEC</t>
  </si>
  <si>
    <t>10.18662/rrem/13.4/500</t>
  </si>
  <si>
    <t>WOS:000768418500034</t>
  </si>
  <si>
    <t>Dobrotvor, IG; Stukhlyak, PD; Mykytyshyn, AG; Stukhlyak, DP</t>
  </si>
  <si>
    <t>Influence of Thickness and Dispersed Impurities on Residual Stresses in Epoxy Composite Coatings</t>
  </si>
  <si>
    <t>STRENGTH OF MATERIALS</t>
  </si>
  <si>
    <t>0039-2316</t>
  </si>
  <si>
    <t>1573-9325</t>
  </si>
  <si>
    <t>10.1007/s11223-021-00287-x</t>
  </si>
  <si>
    <t>WOS:000670883000004</t>
  </si>
  <si>
    <t>Boyko, M; Turko, O; Dluhopolskyi, O; Henseruk, H</t>
  </si>
  <si>
    <t>The Quality of Training Future Teachers during the COVID-19 Pandemic: A Case from TNPU</t>
  </si>
  <si>
    <t>EDUCATION SCIENCES</t>
  </si>
  <si>
    <t>Boiko, Mariya/I-7033-2018; Turko, Olha/AAT-1288-2021; Dluhopolskyi, Oleksandr/H-2339-2017; Генсерук, Галина/C-7881-2018</t>
  </si>
  <si>
    <t>Boiko, Mariya/0000-0002-3864-1044; Turko, Olha/0000-0002-4178-0483; Dluhopolskyi, Oleksandr/0000-0002-2040-8762; Генсерук, Галина/0000-0002-5156-7280</t>
  </si>
  <si>
    <t>2227-7102</t>
  </si>
  <si>
    <t>NOV</t>
  </si>
  <si>
    <t>10.3390/educsci11110660</t>
  </si>
  <si>
    <t>WOS:000724441700001</t>
  </si>
  <si>
    <t>Pohrishchuk, H; Semtsov, V; Dobizha, N; Kucher, A; Sysoieva, I</t>
  </si>
  <si>
    <t>Conflictological Model of Institutionalization of Economic Processes in the Agriculture</t>
  </si>
  <si>
    <t>TEM JOURNAL-TECHNOLOGY EDUCATION MANAGEMENT INFORMATICS</t>
  </si>
  <si>
    <t>Sysoieva, Inna/AAP-9465-2020; Kucher, Anatolii/P-1338-2016</t>
  </si>
  <si>
    <t>Sysoieva, Inna/0000-0003-0567-1658; Kucher, Anatolii/0000-0001-5219-3404</t>
  </si>
  <si>
    <t>2217-8309</t>
  </si>
  <si>
    <t>2217-8333</t>
  </si>
  <si>
    <t>10.18421/TEM104-44</t>
  </si>
  <si>
    <t>WOS:000733414200044</t>
  </si>
  <si>
    <t>Mykhalchuk, T; Zatonatska, T; Dluhopolskyi, O; Zhukovska, A; Dluhopolska, T; Liakhovych, L</t>
  </si>
  <si>
    <t>Development of Recommendation System in e-Commerce using Emotional Analysis and Machine Learning Methods</t>
  </si>
  <si>
    <t>PROCEEDINGS OF THE THE 11TH IEEE INTERNATIONAL CONFERENCE ON INTELLIGENT DATA ACQUISITION AND ADVANCED COMPUTING SYSTEMS: TECHNOLOGY AND APPLICATIONS (IDAACS'2021), VOL 1</t>
  </si>
  <si>
    <t>Dluhopolskyi, Oleksandr/H-2339-2017</t>
  </si>
  <si>
    <t>Dluhopolskyi, Oleksandr/0000-0002-2040-8762</t>
  </si>
  <si>
    <t>10.1109/IDAACS53288.2021.9660854</t>
  </si>
  <si>
    <t>WOS:000848377500094</t>
  </si>
  <si>
    <t>Komarnitskyi, O; Nedoshytko, I</t>
  </si>
  <si>
    <t>Bolshevization of Students of Pedagogical Education Institutions of National Minorities in Ukrainian SSR in the 1920s - 1930s: Purpose, Means, Tasks</t>
  </si>
  <si>
    <t>UKRAINSKYI ISTORYCHNYI ZHURNAL</t>
  </si>
  <si>
    <t>Komarnitskij, Alexander/ABC-6699-2020; Nedoshytko, Iryna/AAW-5245-2021</t>
  </si>
  <si>
    <t>Komarnitskij, Alexander/0000-0003-3021-6550; Nedoshytko, Iryna/0000-0001-9233-7169</t>
  </si>
  <si>
    <t>0130-5247</t>
  </si>
  <si>
    <t>1729-570X</t>
  </si>
  <si>
    <t>WOS:000665045800007</t>
  </si>
  <si>
    <t>Sylkin, O; Buhel, Y; Dombrovska, N; Martusenko, I; Karaim, M</t>
  </si>
  <si>
    <t>The Impact of the Crisis on the Socio-Economic System in a Post-Pandemic Society</t>
  </si>
  <si>
    <t>POSTMODERN OPENINGS</t>
  </si>
  <si>
    <t>Sylkin, Oleksandr/AAD-5605-2019; Martusenko, Iryna/ABB-3016-2021; Dombrovska, Natalia/G-6662-2017</t>
  </si>
  <si>
    <t>Sylkin, Oleksandr/0000-0001-9381-9872; Martusenko, Iryna/0000-0003-3953-9903; Dombrovska, Natalia/0000-0003-1573-7833</t>
  </si>
  <si>
    <t>2068-0236</t>
  </si>
  <si>
    <t>2069-9387</t>
  </si>
  <si>
    <t>10.18662/po/12.1/266</t>
  </si>
  <si>
    <t>WOS:000631639200025</t>
  </si>
  <si>
    <t>Brych, V; Zatonatska, T; Dluhopolskyi, O; Borysiak, O; Vakun, O</t>
  </si>
  <si>
    <t>ESTIMATING THE EFFICIENCY OF THE GREEN ENERGY SERVICES' MARKETING MANAGEMENT BASED ON SEGMENTATION</t>
  </si>
  <si>
    <t>Borysiak, Olena/N-8803-2018; Dluhopolskyi, Oleksandr/H-2339-2017</t>
  </si>
  <si>
    <t>Borysiak, Olena/0000-0003-4818-8068; Dluhopolskyi, Oleksandr/0000-0002-2040-8762</t>
  </si>
  <si>
    <t>10.21272/mmi.2021.3-16</t>
  </si>
  <si>
    <t>WOS:000712484700005</t>
  </si>
  <si>
    <t>Schlichter, BR; Buchynska, T</t>
  </si>
  <si>
    <t>Soft skills of delivery managers in a co-sourced software project</t>
  </si>
  <si>
    <t>INTERNATIONAL CONFERENCE ON ENTERPRISE INFORMATION SYSTEMS / INTERNATIONAL CONFERENCE ON PROJECT MANAGEMENT / INTERNATIONAL CONFERENCE ON HEALTH AND SOCIAL CARE INFORMATION SYSTEMS AND TECHNOLOGIES 2020 (CENTERIS/PROJMAN/HCIST 2020)</t>
  </si>
  <si>
    <t>International Conference on ENTERprise Information Systems (CENTERIS) / International Conference on Project MANagement (ProjMAN) / International Conference on Health and Social Care Information Systems and Technologies (HCist)</t>
  </si>
  <si>
    <t>Schlichter, Bjarne Rerup/0000-0001-9088-3684</t>
  </si>
  <si>
    <t>1877-0509</t>
  </si>
  <si>
    <t>10.1016/j.procs.2021.01.246</t>
  </si>
  <si>
    <t>WOS:000655346400111</t>
  </si>
  <si>
    <t>Spivak, I; Krepych, S; Litvynchuk, M; Spivak, S</t>
  </si>
  <si>
    <t>Validation and Data Processing in JSON Format</t>
  </si>
  <si>
    <t>IEEE EUROCON 2021 - 19TH INTERNATIONAL CONFERENCE ON SMART TECHNOLOGIES</t>
  </si>
  <si>
    <t>19th International Conference on Smart Technologies (IEEE EUROCON)</t>
  </si>
  <si>
    <t>Spivak, Serhii/AAE-5594-2020</t>
  </si>
  <si>
    <t>Spivak, Serhii/0000-0002-7160-2151</t>
  </si>
  <si>
    <t>978-1-6654-3299-3</t>
  </si>
  <si>
    <t>10.1109/EUROCON52738.2021.9535582</t>
  </si>
  <si>
    <t>WOS:000728121700061</t>
  </si>
  <si>
    <t>Berersky, O; Pitsun, O; Derysh, B; Datsko, T; Berezka, K; Savka, N</t>
  </si>
  <si>
    <t>Automatic Segmentation of Immunohistochemical Images based on U-NET Architectures</t>
  </si>
  <si>
    <t>IDDM 2021: INFORMATICS &amp; DATA-DRIVEN MEDICINE: PROCEEDINGS OF THE 4TH INTERNATIONAL CONFERENCE ON INFORMATICS &amp; DATA-DRIVEN MEDICINE (IDDM 2021)</t>
  </si>
  <si>
    <t>4th International Conference on Informatics and Data-Driven Medicine (IDDM)</t>
  </si>
  <si>
    <t>Berezka, Kateryna/H-4879-2017</t>
  </si>
  <si>
    <t>Berezka, Kateryna/0000-0002-9632-4004</t>
  </si>
  <si>
    <t>WOS:000770795000003</t>
  </si>
  <si>
    <t>Plakhotniuk, N; Koruts, U; Doroshenko, E</t>
  </si>
  <si>
    <t>CONSTITUTIONAL RESTRICTIONS ON HUMAN RIGHTS AND FREEDOMS IN THE DEVELOPMENT OF LIBERAL DEMOCRACY IN EUROPE</t>
  </si>
  <si>
    <t>ACCESS TO JUSTICE IN EASTERN EUROPE</t>
  </si>
  <si>
    <t>Plakhotniuk, Nataliia/ABC-5296-2021</t>
  </si>
  <si>
    <t>2663-0575</t>
  </si>
  <si>
    <t>2663-0583</t>
  </si>
  <si>
    <t>AUG</t>
  </si>
  <si>
    <t>10.33327/AJEE-18-4.3-n000075</t>
  </si>
  <si>
    <t>WOS:000680836300008</t>
  </si>
  <si>
    <t>Chernov, SK; Titov, SD; Chernova, LS; Chernova, LS; Zahorodnia, D; Lendiuk, T</t>
  </si>
  <si>
    <t>The Methods and Means of Efficiency Increasing the Linear Optimization Problems Solving in Project Management</t>
  </si>
  <si>
    <t>Lendiuk, Taras/G-6273-2017</t>
  </si>
  <si>
    <t>Lendiuk, Taras/0000-0001-9484-8333; Titov, Sergiy/0000-0001-8772-9889; Chernova, Lyudmila/0000-0002-0666-0742</t>
  </si>
  <si>
    <t>10.1109/IDAACS53288.2021.9660967</t>
  </si>
  <si>
    <t>WOS:000848377500012</t>
  </si>
  <si>
    <t>Pshyk, B; Sydorchuk, A; Adamyk, M; Meduna, N; Mykhalevych, R</t>
  </si>
  <si>
    <t>MECHANISMS OF ACTIVATION OF HOUSEHOLD INVESTMENT POTENTIAL IN UKRAINE: MACROECONOMIC ASPECT</t>
  </si>
  <si>
    <t>WOS:000707037700028</t>
  </si>
  <si>
    <t>Zastavetska, LB; Zastavetskyi, TB; Dudarchuk, KD; Illiash, ID</t>
  </si>
  <si>
    <t>The use of SMART technologies in censuses: world experience and prospects for Ukraine</t>
  </si>
  <si>
    <t>JOURNAL OF GEOLOGY GEOGRAPHY AND GEOECOLOGY</t>
  </si>
  <si>
    <t>Zastavetska, Lesia/I-7841-2018</t>
  </si>
  <si>
    <t>Zastavetska, Lesia/0000-0002-9112-3983</t>
  </si>
  <si>
    <t>2617-2909</t>
  </si>
  <si>
    <t>2617-2119</t>
  </si>
  <si>
    <t>10.15421/112118</t>
  </si>
  <si>
    <t>WOS:000639669400018</t>
  </si>
  <si>
    <t>Liakhovych, G; Kupchak, V; Borysiak, O; Huhul, O; Halysh, N; Brych, V; Sokol, M</t>
  </si>
  <si>
    <t>Innovative human capital management of energy enterprises and the role of shaping the environmental behavior of consumers of green energy based on the work of smart grids</t>
  </si>
  <si>
    <t>PROPOSITOS Y REPRESENTACIONES</t>
  </si>
  <si>
    <t>Mariana, Sokol/G-4104-2018; Borysiak, Olena/N-8803-2018</t>
  </si>
  <si>
    <t>Mariana, Sokol/0000-0003-3876-026X; Borysiak, Olena/0000-0003-4818-8068</t>
  </si>
  <si>
    <t>2307-7999</t>
  </si>
  <si>
    <t>2310-4635</t>
  </si>
  <si>
    <t>MAY</t>
  </si>
  <si>
    <t>e1293</t>
  </si>
  <si>
    <t>10.20511/pyr2021.v9nSPE3.1293</t>
  </si>
  <si>
    <t>WOS:000668016100035</t>
  </si>
  <si>
    <t>Spivak, I; Krepych, S; Fedorov, O; Spivak, S</t>
  </si>
  <si>
    <t>Approach to Recognizing of Visualized Human Emotions for Marketing Decision Making Systems</t>
  </si>
  <si>
    <t>WOS:000682922000095</t>
  </si>
  <si>
    <t>Zaiachkovska, H; Tserklevych, V; Vovk, S</t>
  </si>
  <si>
    <t>The Influence of the Global Perfumery Market on the Principles of the Formation of a Tourist Flow</t>
  </si>
  <si>
    <t>ESTUDIOS DE ECONOMIA APLICADA</t>
  </si>
  <si>
    <t>1133-3197</t>
  </si>
  <si>
    <t>1697-5731</t>
  </si>
  <si>
    <t>10.25115/eea.v39i5.5232</t>
  </si>
  <si>
    <t>WOS:000657220600049</t>
  </si>
  <si>
    <t>Dombrowski, M; Dombrowski, Z; Woloszyn, J; Sachenko, A; Sachenko, O; Melnychuk, I</t>
  </si>
  <si>
    <t>Adaptive Management of Digitalization Projects for Efficiency Increasing</t>
  </si>
  <si>
    <t>10.1109/IDAACS53288.2021.9660388</t>
  </si>
  <si>
    <t>WOS:000848390800107</t>
  </si>
  <si>
    <t>Brych, V; Mykytyuk, P; Halysh, N; Borysiak, O; Zhekalo, G; Sokol, M</t>
  </si>
  <si>
    <t>Management Model of Energy Enterprises Innovative Development Within Physiological Working Conditions</t>
  </si>
  <si>
    <t>Mariana, Sokol/G-4104-2018; Mariana, Sokol/AAY-9144-2021; Brych, Vasyl/I-3188-2017; Borysiak, Olena/N-8803-2018; Zhekalo, Ganna/W-8385-2019</t>
  </si>
  <si>
    <t>Mariana, Sokol/0000-0003-3876-026X; Mariana, Sokol/0000-0003-3876-026X; Brych, Vasyl/0000-0002-4277-5213; Borysiak, Olena/0000-0003-4818-8068; Zhekalo, Ganna/0000-0001-5125-2003</t>
  </si>
  <si>
    <t>e1173</t>
  </si>
  <si>
    <t>10.20511/pyr2021.v9nSPE3.1173</t>
  </si>
  <si>
    <t>WOS:000631706900044</t>
  </si>
  <si>
    <t>Kashtalian, A; Savenko, O; Sachenko, A</t>
  </si>
  <si>
    <t>Agglomerative Clustering of Data Collected by Honeypots</t>
  </si>
  <si>
    <t>Savenko, Oleg S/S-1963-2017</t>
  </si>
  <si>
    <t>Savenko, Oleg S/0000-0002-4104-745X</t>
  </si>
  <si>
    <t>10.1109/IDAACS53288.2021.9661027</t>
  </si>
  <si>
    <t>WOS:000848377500090</t>
  </si>
  <si>
    <t>Martynyuk, O; Drozd, O; Sachenko, A; Stepova, H; Martynyuk, D; Sugak, L; Turchenko, I</t>
  </si>
  <si>
    <t>Verification Model for Agent Coordination of Distributed Information Systems</t>
  </si>
  <si>
    <t>10.1109/IDAACS53288.2021.9660961</t>
  </si>
  <si>
    <t>WOS:000848390800071</t>
  </si>
  <si>
    <t>Flissak, K; Glukhova, D</t>
  </si>
  <si>
    <t>THE POSITION OF THE FINANCIAL COMPONENT IN THE PARADIGM OF MODERN ECONOMIC DIPLOMACY</t>
  </si>
  <si>
    <t>Flissak, Constantine A./P-9986-2018</t>
  </si>
  <si>
    <t>Flissak, Constantine A./0000-0002-0980-2398</t>
  </si>
  <si>
    <t>10.30525/2256-0742/2021-7-3-186-194</t>
  </si>
  <si>
    <t>WOS:000686590300022</t>
  </si>
  <si>
    <t>Porplytsya, N; Spivak, I; Krepych, S; Spivak, S</t>
  </si>
  <si>
    <t>Advanced Method of Parametric Identification of Tolerance Estimations of the Interval Vector of Discrete Dynamic Models Parameters</t>
  </si>
  <si>
    <t>2021 IEEE 16TH INTERNATIONAL CONFERENCE ON THE EXPERIENCE OF DESIGNING AND APPLICATION OF CAD SYSTEMS (CADSM)</t>
  </si>
  <si>
    <t>IEEE 16th International Conference on the Experience of Designing and Application of CAD Systems (CADSM)</t>
  </si>
  <si>
    <t>2572-7583</t>
  </si>
  <si>
    <t>2572-7591</t>
  </si>
  <si>
    <t>978-1-6654-3894-0</t>
  </si>
  <si>
    <t>10.1109/CADSM52681.2021.9385264</t>
  </si>
  <si>
    <t>WOS:000668942500050</t>
  </si>
  <si>
    <t>Dmytryshyn, M; Dmytryshyn, R; Yakubiv, V; Zagorodnyuk, A</t>
  </si>
  <si>
    <t>Peculiarities of Ukrainians' Approval of Decentralization Reform</t>
  </si>
  <si>
    <t>ADMINISTRATIVE SCIENCES</t>
  </si>
  <si>
    <t>Dmytryshyn, Marta/H-5845-2017; Dmytryshyn, Roman/N-4208-2019; Zagorodnyuk, Andriy/J-8248-2015; Yakubiv, Valentyna/N-7126-2018</t>
  </si>
  <si>
    <t>Dmytryshyn, Marta/0000-0002-0609-9764; Dmytryshyn, Roman/0000-0003-2845-0137; Zagorodnyuk, Andriy/0000-0002-5554-4342; Yakubiv, Valentyna/0000-0002-5412-3220</t>
  </si>
  <si>
    <t>2076-3387</t>
  </si>
  <si>
    <t>10.3390/admsci11040104</t>
  </si>
  <si>
    <t>WOS:000735676600001</t>
  </si>
  <si>
    <t>Dyvak, M; Rot, A; Pasichnyk, R; Tymchyshyn, V; Huliiev, N; Maslyiak, Y</t>
  </si>
  <si>
    <t>Monitoring and Mathematical Modeling of Soil and Groundwater Contamination by Harmful Emissions of Nitrogen Dioxide from Motor Vehicles</t>
  </si>
  <si>
    <t>SUSTAINABILITY</t>
  </si>
  <si>
    <t>Tymchyshyn, Vasyl/HNQ-3863-2023; Maslyiak, Yurii/H-8301-2017; Rot, Artur/Q-4911-2018; Dyvak, Mykola/G-5066-2017</t>
  </si>
  <si>
    <t>Maslyiak, Yurii/0000-0003-2304-6450; Tymchyshyn, Vasyl/0000-0001-8574-2561; Rot, Artur/0000-0002-7281-8253; Dyvak, Mykola/0000-0002-9049-4993</t>
  </si>
  <si>
    <t>2071-1050</t>
  </si>
  <si>
    <t>10.3390/su13052768</t>
  </si>
  <si>
    <t>WOS:000628572000001</t>
  </si>
  <si>
    <t>Barna, M; Melnyk, I; Baran, R</t>
  </si>
  <si>
    <t>FACTORS OF DIGITALIZATION OF THE MARKETING ACTIVITY OF TOURIST ENTERPRISES OF UKRAINE IN THE CONDITIONS OF GLOBAL DIGITALIZATION</t>
  </si>
  <si>
    <t>Baran, Rostyslav/GPG-3995-2022; Baran, Rostyslav/H-6254-2017; Melnyk, Iryna/F-1886-2019</t>
  </si>
  <si>
    <t>Baran, Rostyslav/0000-0002-3275-489X; Baran, Rostyslav/0000-0002-3275-489X; Barna, Marta/0000-0001-5248-9774; Melnyk, Iryna/0000-0002-3132-6500</t>
  </si>
  <si>
    <t>10.30525/2256-0742/2021-7-3-29-36</t>
  </si>
  <si>
    <t>WOS:000686590300004</t>
  </si>
  <si>
    <t>Maliuta, L; Harmatiy, N; Fedyshyn, I; Tkach, U</t>
  </si>
  <si>
    <t>RURAL DEVELOPMENT IN THE EUROPEAN UNION THROUGH TOURISM POTENTIAL</t>
  </si>
  <si>
    <t>MANAGEMENT THEORY AND STUDIES FOR RURAL BUSINESS AND INFRASTRUCTURE DEVELOPMENT</t>
  </si>
  <si>
    <t>1822-6760</t>
  </si>
  <si>
    <t>2345-0355</t>
  </si>
  <si>
    <t>10.15544/mts.2021.50</t>
  </si>
  <si>
    <t>WOS:000752402300010</t>
  </si>
  <si>
    <t>Bodnar, DI; Bilanyk, IB</t>
  </si>
  <si>
    <t>Parabolic convergence regions of branched continued fractions of the special form</t>
  </si>
  <si>
    <t>CARPATHIAN MATHEMATICAL PUBLICATIONS</t>
  </si>
  <si>
    <t>Bilanyk, Iryna/AAB-4524-2019; Боднар, Дмитро/I-5935-2017</t>
  </si>
  <si>
    <t>Bilanyk, Iryna/0000-0002-1120-6317; Боднар, Дмитро/0000-0002-5811-7493</t>
  </si>
  <si>
    <t>2075-9827</t>
  </si>
  <si>
    <t>2313-0210</t>
  </si>
  <si>
    <t>10.15330/cmp.13.3.619-630</t>
  </si>
  <si>
    <t>WOS:000740696900004</t>
  </si>
  <si>
    <t>Ridkodubska, HA; Yakubova, LA; Korman, MM; Bahrii, VN; Chornobryva, NV</t>
  </si>
  <si>
    <t>TEACHING AND LEARNING IN HIGHER EDUCATIONAL INSTITUTIONS BASED ON SCIENTIFIC APPROACH: SUCCESSFUL PRACTICES</t>
  </si>
  <si>
    <t>AD ALTA-JOURNAL OF INTERDISCIPLINARY RESEARCH</t>
  </si>
  <si>
    <t>Victoriia, Bahrii/AAB-5235-2022; Korman, Mariia/HLH-1719-2023</t>
  </si>
  <si>
    <t>1804-7890</t>
  </si>
  <si>
    <t>WOS:000636069200021</t>
  </si>
  <si>
    <t>Osolinskyi, O; Kochan, V; Kolodiichuk, L; Sapozhnyk, G; Molga, A</t>
  </si>
  <si>
    <t>The Hybrid Research Stand based on LabVIEW within IoT</t>
  </si>
  <si>
    <t>Osolinskiy, Oleksandr/H-5046-2017</t>
  </si>
  <si>
    <t>Osolinskiy, Oleksandr/0000-0002-0136-395X</t>
  </si>
  <si>
    <t>10.1109/IDAACS53288.2021.9660894</t>
  </si>
  <si>
    <t>WOS:000848390800072</t>
  </si>
  <si>
    <t>Pohrishchuk, H; Dobizha, N; Myronchuk, V; Lashchyk, I; Yu, K</t>
  </si>
  <si>
    <t>METHODOLOGICAL APPROACH TO FORMATION OF A SYSTEM OF ECONOMIC AND LEGAL SUPPORT OF STABILITY OF THE BANKING SYSTEM</t>
  </si>
  <si>
    <t>Мирончук, Виктория/ABF-5810-2021; Dobizha, Natalia/ABE-7008-2021</t>
  </si>
  <si>
    <t>Мирончук, Виктория/0000-0002-1720-4558; Dobizha, Natalia/0000-0002-8277-7977</t>
  </si>
  <si>
    <t>WOS:000707037700003</t>
  </si>
  <si>
    <t>Vasyltsiv, T; Biletska, I; Mulska, O</t>
  </si>
  <si>
    <t>ORGANIZATIONAL AND FINANCIAL INSTRUMENTS OF DECENTRALIZATION AND DEVELOPMENT OF UNITED TERRITORIAL COMMUNITIES IN UKRAINE: POLAND'S EXPERIENCE</t>
  </si>
  <si>
    <t>Biletska, Iryna/AAQ-2937-2021; Mulska, Olha/ABA-7203-2020; Zampier, Marcia/GYI-9204-2022</t>
  </si>
  <si>
    <t xml:space="preserve">Biletska, Iryna/0000-0002-6906-7161; Mulska, Olha/0000-0002-1666-3971; </t>
  </si>
  <si>
    <t>10.15544/mts.2021.24</t>
  </si>
  <si>
    <t>WOS:000681079500010</t>
  </si>
  <si>
    <t>Drozd, O; Zashcholkin, K; Dobrowolski, M; Sachenko, A; Martynyuk, O; Ivanova, O; Drozd, J</t>
  </si>
  <si>
    <t>Evaluating Real Checkability for FPGA-based Components of Safety-Related Systems</t>
  </si>
  <si>
    <t>Zashcholkin, Kostiantyn V/F-3206-2019</t>
  </si>
  <si>
    <t>Zashcholkin, Kostiantyn V/0000-0003-0427-9005; Dobrowolski, Maciej/0000-0003-0296-9651</t>
  </si>
  <si>
    <t>WOS:000682922000133</t>
  </si>
  <si>
    <t>Markina, I; Somych, N; Shkilniak, M; Chykurkova, A; Lopushynska, O</t>
  </si>
  <si>
    <t>Managing Resource-Saving Development of Agri-Food Enterprises in the Context of Food Security and Sustainability: Strategic Aspects</t>
  </si>
  <si>
    <t>CENTRAL EUROPEAN MANAGEMENT JOURNAL</t>
  </si>
  <si>
    <t>Chykurkova, Alla/AAO-5501-2020</t>
  </si>
  <si>
    <t>2658-0845</t>
  </si>
  <si>
    <t>2658-2430</t>
  </si>
  <si>
    <t>SEP</t>
  </si>
  <si>
    <t>10.7206/cemj.2658-0845.56</t>
  </si>
  <si>
    <t>WOS:000714549900006</t>
  </si>
  <si>
    <t>Domanskyi, V; Wolff, C; Sachenko, A; Badasian, A</t>
  </si>
  <si>
    <t>A Hybrid Method for Managing Agile Team in a Distributed Environment</t>
  </si>
  <si>
    <t>10.1109/IDAACS53288.2021.9660882</t>
  </si>
  <si>
    <t>WOS:000848377500043</t>
  </si>
  <si>
    <t>Teremetskyi, V; Solyannik, K; Zakomorna, K; Poproshaieva, O; Yakovchuk, Y</t>
  </si>
  <si>
    <t>FISCAL DECENTRALIZATION OF UKRAINE: SEARCH FOR NEW APPROACHES FOR THE DEVELOPMENT OF LOCAL SELF-GOVERNMENT</t>
  </si>
  <si>
    <t>Teremetskyi, Vladyslav/Y-1755-2018; Kateryna, Zakomorna/AAF-7173-2021; Solyannik, Konstantine/AAF-3489-2021</t>
  </si>
  <si>
    <t>Teremetskyi, Vladyslav/0000-0002-2667-5167; Kateryna, Zakomorna/0000-0001-9124-9570; Solyannik, Konstantine/0000-0002-7586-2188; Poproshaieva, Olena/0000-0002-3910-964X</t>
  </si>
  <si>
    <t>WOS:000654768000019</t>
  </si>
  <si>
    <t>Kolokolov, Y; Monovskaya, A; Adjallah, K; Sachenko, A</t>
  </si>
  <si>
    <t>On Visualization of Regulatory and Evolutionary Processes Towards Climate Chancres</t>
  </si>
  <si>
    <t>10.1109/IDAACS53288.2021.9661041</t>
  </si>
  <si>
    <t>WOS:000848390800105</t>
  </si>
  <si>
    <t>Koruts, U; Maksymovych, R; Shtykun, O</t>
  </si>
  <si>
    <t>LEGAL GROUNDS FOR RESTRICTIONS OF HUMAN RIGHTS IN THE EUROPEAN COURT OF HUMAN RIGHTS CASE-LAW</t>
  </si>
  <si>
    <t>10.33327/AJEE-18-4.4-n000089</t>
  </si>
  <si>
    <t>WOS:000713636500009</t>
  </si>
  <si>
    <t>Matyskevic, Y; Simanaviciene, Z; Belova, I; Fen, K; Skljar, Y</t>
  </si>
  <si>
    <t>BLOCKHAIN IMPACT ON ECONOMIC SECURITY</t>
  </si>
  <si>
    <t>INDEPENDENT JOURNAL OF MANAGEMENT &amp; PRODUCTION</t>
  </si>
  <si>
    <t>Skljar, Yevheniia/K-7640-2018; Skljar, Evgeniya/AAJ-3146-2021</t>
  </si>
  <si>
    <t>Skljar, Yevheniia/0000-0002-8194-9001; Skljar, Evgeniya/0000-0002-8194-9001</t>
  </si>
  <si>
    <t>2236-269X</t>
  </si>
  <si>
    <t>S19</t>
  </si>
  <si>
    <t>S40</t>
  </si>
  <si>
    <t>10.14807/ijmp.v12i3.1493</t>
  </si>
  <si>
    <t>WOS:000646631400002</t>
  </si>
  <si>
    <t>Stamatescu, G; Sachenko, A; Popescu, D</t>
  </si>
  <si>
    <t>Convergence of Intelligent Data Acquisition and Advanced Computing Systems</t>
  </si>
  <si>
    <t>SENSORS</t>
  </si>
  <si>
    <t>Stamatescu, Grigore/E-7538-2012; Sachenko, Anatoliy/I-4908-2017</t>
  </si>
  <si>
    <t>Stamatescu, Grigore/0000-0002-9647-6817; Sachenko, Anatoliy/0000-0002-0907-3682</t>
  </si>
  <si>
    <t>1424-8220</t>
  </si>
  <si>
    <t>APR</t>
  </si>
  <si>
    <t>10.3390/s21072262</t>
  </si>
  <si>
    <t>WOS:000638878100001</t>
  </si>
  <si>
    <t>Fedchyshyn, N; Bilovus, L; Mysyk, O; Yablonska, N; Permiakova, O</t>
  </si>
  <si>
    <t>Prospective Doctors Professional Preparation Model</t>
  </si>
  <si>
    <t>JOURNAL OF RESEARCH IN MEDICAL AND DENTAL SCIENCE</t>
  </si>
  <si>
    <t>Yablonska, Nataliya/AAW-7770-2021</t>
  </si>
  <si>
    <t>Yablonska, Nataliya/0000-0002-5790-1526</t>
  </si>
  <si>
    <t>2347-2545</t>
  </si>
  <si>
    <t>2347-2367</t>
  </si>
  <si>
    <t>WOS:000680034800005</t>
  </si>
  <si>
    <t>Yashchyk, N; Tsaryk, O; Sokol, M; Ladyka, O; Pasyk, L; Rys, L; Shtokhman, L</t>
  </si>
  <si>
    <t>AXIOLOGICAL ASPECT OF MODERN GERMAN ETHNOSYMBOLS IN TEACHING GERMAN LANGUAGE</t>
  </si>
  <si>
    <t>REVISTA ENTRELINGUAS</t>
  </si>
  <si>
    <t>Mariana, Sokol/G-4104-2018; Rys, Larysa/ABD-1147-2021; Yashchyk, Natalia R/I-7374-2018; Rys, Larysa/ABC-9474-2021; Ladyka, Olha/C-9599-2018; Pasyk, Liudmyla/ABC-3263-2021; Tsaryk, Olga/H-3258-2017</t>
  </si>
  <si>
    <t>Mariana, Sokol/0000-0003-3876-026X; Rys, Larysa/0000-0003-0775-9629; Yashchyk, Natalia R/0000-0001-7997-2483; Ladyka, Olha/0000-0003-1844-1739; Pasyk, Liudmyla/0000-0001-8635-5168; Tsaryk, Olga/0000-0003-0169-7009</t>
  </si>
  <si>
    <t>2447-4045</t>
  </si>
  <si>
    <t>2447-3529</t>
  </si>
  <si>
    <t>e021063</t>
  </si>
  <si>
    <t>10.29051/el.v7iesp.3.15734</t>
  </si>
  <si>
    <t>WOS:000708661800016</t>
  </si>
  <si>
    <t>Loiko, V; Teremetskyi, V; Maliar, S; Rudenko, M; Rudenko, V</t>
  </si>
  <si>
    <t>Critical infrastructure of the housing sector of the national economy: Economic and legal aspect</t>
  </si>
  <si>
    <t>AMAZONIA INVESTIGA</t>
  </si>
  <si>
    <t>Teremetskyi, Vladyslav/Y-1755-2018; Loiko, Valeriia/AAZ-3619-2020</t>
  </si>
  <si>
    <t>Teremetskyi, Vladyslav/0000-0002-2667-5167; Maliar, Stanislav/0000-0003-3136-853X; Loiko, Valeriia/0000-0003-3248-1585</t>
  </si>
  <si>
    <t>2322-6307</t>
  </si>
  <si>
    <t>10.34069/AI/2021.44.08.27</t>
  </si>
  <si>
    <t>WOS:000704484300028</t>
  </si>
  <si>
    <t>Gumenna-Derij, M; Khorunzhak, N; Zharikova, O; Rozheliuk, V; Tsyhan, R</t>
  </si>
  <si>
    <t>INFORMATION MODEL OF MATERIAL AND TECHNICAL AND FINANCIAL RESOURCES IN HOUSING IN UKRAINE AND EUROPE: ACCOUNTING AND MANAGEMENT ASPECT</t>
  </si>
  <si>
    <t>Tsyhan, Raisa/ABH-5593-2020; Zharikova, Olena/AAW-6543-2021</t>
  </si>
  <si>
    <t>Zharikova, Olena/0000-0002-1259-1712; Khorunzhak, Nadiya/0000-0001-7434-5456; Tsygan, Raisa/0000-0001-5955-812X</t>
  </si>
  <si>
    <t>S495</t>
  </si>
  <si>
    <t>S515</t>
  </si>
  <si>
    <t>10.14807/ijmp.v12i6.1764</t>
  </si>
  <si>
    <t>WOS:000717956100010</t>
  </si>
  <si>
    <t>Future Doctors Professional Preparation Model</t>
  </si>
  <si>
    <t>WOS:000669025200008</t>
  </si>
  <si>
    <t>Yashchuk, T; Korchynska, O; Sydoruk, B; Sydoruk, H; Horun, M</t>
  </si>
  <si>
    <t>MONITORING THE IMPACT OF INTENSIFICATION OF AGRICULTURAL LAND USE ON THE QUALITY OF SOILS OF UKRAINE</t>
  </si>
  <si>
    <t>SCIENTIFIC PAPERS-SERIES MANAGEMENT ECONOMIC ENGINEERING IN AGRICULTURE AND RURAL DEVELOPMENT</t>
  </si>
  <si>
    <t>Horun, Mariia/AEW-1460-2022; Sydoruk, Halyna/HKE-7605-2023</t>
  </si>
  <si>
    <t>Horun, Mariia/0000-0002-7242-1459; Sydoruk, Halyna/0000-0002-7584-8095</t>
  </si>
  <si>
    <t>2284-7995</t>
  </si>
  <si>
    <t>2285-3952</t>
  </si>
  <si>
    <t>WOS:000747313000075</t>
  </si>
  <si>
    <t>Uhryn, D; Lytvyn, V; Lendiuk, T</t>
  </si>
  <si>
    <t>Method of Selecting and Determining the Free Parameters of Swarm Intelligent Algorithms for Optimizing Solutions in GIS</t>
  </si>
  <si>
    <t>Lendiuk, Taras/0000-0001-9484-8333</t>
  </si>
  <si>
    <t>10.1109/IDAACS53288.2021.9661024</t>
  </si>
  <si>
    <t>WOS:000848377500017</t>
  </si>
  <si>
    <t>Sylkin, O; Bosak, I; Homolska, V; Okhrimenko, I; Andrushkiv, R</t>
  </si>
  <si>
    <t>Intensification of Management of Economic Security of the Enterprise in the Post-Pandemic Space</t>
  </si>
  <si>
    <t>Okhrimenko, Ihor/0000-0003-3607-870X; Andrushkiv, Roman/0000-0002-3956-9072</t>
  </si>
  <si>
    <t>10.18662/po/12.1Sup1/286</t>
  </si>
  <si>
    <t>WOS:000677889500019</t>
  </si>
  <si>
    <t>Gutnyk, V; Yavorskyy, Y; Klymkevych, R</t>
  </si>
  <si>
    <t>The role of the Prosecutor of the International Criminal Court in strengthening the international legal order</t>
  </si>
  <si>
    <t>CUESTIONES POLITICAS</t>
  </si>
  <si>
    <t>Gutnyk, Vitalii/AAB-8638-2020</t>
  </si>
  <si>
    <t>Gutnyk, Vitalii/0000-0003-1401-4393; Klymkevych, Roksolana/0000-0001-9848-3837</t>
  </si>
  <si>
    <t>0798-1406</t>
  </si>
  <si>
    <t>2542-3185</t>
  </si>
  <si>
    <t>10.46398/cuestpol.3970.08</t>
  </si>
  <si>
    <t>WOS:000715362500009</t>
  </si>
  <si>
    <t>Krupka, Y; Nazarova, I; Porokhnavets, Y; Dubil, O</t>
  </si>
  <si>
    <t>DOCUMENTATION AND ACCOUNTING OF CAPITALIZATION EXPENSES IN CORPORATE ASSOCIATIONS OF MINING INDUSTRIES</t>
  </si>
  <si>
    <t>Nazarova, Iryna/GXZ-6060-2022; Nazarova, Iryna/H-4411-2017; Krupka, Yaroslav/H-5763-2017</t>
  </si>
  <si>
    <t>Nazarova, Iryna/0000-0001-8942-3998; Krupka, Yaroslav/0000-0002-9926-5513</t>
  </si>
  <si>
    <t>WOS:000757057600016</t>
  </si>
  <si>
    <t>Matenczuk, K; Kozina, A; Markowska, A; Czerniachowska, K; Kaczmarczyk, K; Golec, P; Hernes, M; Lutoslawski, K; Kozierkiewicz, A; Pietranik, M; Rot, A; Dyvak, M</t>
  </si>
  <si>
    <t>Financial Time Series Forecasting: Comparison of Traditional and Spiking Neural Networks</t>
  </si>
  <si>
    <t>KNOWLEDGE-BASED AND INTELLIGENT INFORMATION &amp; ENGINEERING SYSTEMS (KSE 2021)</t>
  </si>
  <si>
    <t>25th KES International Conference on Knowledge-Based and Intelligent Information &amp; Engineering Systems (KES)</t>
  </si>
  <si>
    <t>Lutosławski, Krzysztof/P-4181-2018</t>
  </si>
  <si>
    <t>Lutosławski, Krzysztof/0000-0002-2978-1184</t>
  </si>
  <si>
    <t>10.1016/j.procs.2021.09.280</t>
  </si>
  <si>
    <t>WOS:000720289005009</t>
  </si>
  <si>
    <t>Sysoieva, I; Zagorodniy, A; Pylypenko, L; Tomilin, O; Balaziuk, O; Pohrishchuk, O</t>
  </si>
  <si>
    <t>ANALYSIS OF POTENTIAL RISKS OF AUDIT OF AGRICULTURAL ENTERPRISES</t>
  </si>
  <si>
    <t>AGRICULTURAL AND RESOURCE ECONOMICS-INTERNATIONAL SCIENTIFIC E-JOURNAL</t>
  </si>
  <si>
    <t>Sysoieva, Inna/AAP-9465-2020; Balaziuk, Oksana/H-3521-2017; Pohrishchuk, Oleg/HRD-5275-2023</t>
  </si>
  <si>
    <t>Sysoieva, Inna/0000-0003-0567-1658; Balaziuk, Oksana/0000-0002-8673-0869; Pohrishchuk, Oleg/0000-0001-9513-0585</t>
  </si>
  <si>
    <t>2414-584X</t>
  </si>
  <si>
    <t>10.51599/are.2021.07.01.09</t>
  </si>
  <si>
    <t>WOS:000634572000009</t>
  </si>
  <si>
    <t>Drozd, O; Sachenko, A; Kochan, V; Drozd, M; Dobrowolski, M; Su, J</t>
  </si>
  <si>
    <t>Concept of Active Wireless Sensor Network in Checkability Aspect</t>
  </si>
  <si>
    <t>Dobrowolski, Maciej/0000-0003-0296-9651</t>
  </si>
  <si>
    <t>10.1109/IDAACS53288.2021.9660969</t>
  </si>
  <si>
    <t>WOS:000848377500014</t>
  </si>
  <si>
    <t>Sokol, M; Tsaryk, O; Drozdova, I; Kravchuk, L; Kadobnyj, T; Bilous, Y; Roman, K</t>
  </si>
  <si>
    <t>The Integrative Nature of Interculturalism in Galicia at The Beginning of the 20th Century</t>
  </si>
  <si>
    <t>Tsaryk, Olga/AAT-1082-2021; Tsaryk, Olga/H-3258-2017; Mariana, Sokol/G-4104-2018</t>
  </si>
  <si>
    <t>Tsaryk, Olga/0000-0003-0169-7009; Tsaryk, Olga/0000-0003-0169-7009; Mariana, Sokol/0000-0003-3876-026X</t>
  </si>
  <si>
    <t>e1172</t>
  </si>
  <si>
    <t>10.20511/pyr2021.v9nSPE3.1172</t>
  </si>
  <si>
    <t>WOS:000631706900043</t>
  </si>
  <si>
    <t>Teremetskyi, V; Avramova, O; Hrubinko, A; Krupnova, L; Lisohorova, K</t>
  </si>
  <si>
    <t>ETHICAL AND LEGAL ESSENCE OF ACADEMIC INTEGRITY IN UKRAINE</t>
  </si>
  <si>
    <t>JOURNAL OF LAW AND POLITICAL SCIENCES</t>
  </si>
  <si>
    <t>Teremetskyi, Vladyslav/Y-1755-2018; Hrubinko, Andrii/H-2147-2017</t>
  </si>
  <si>
    <t>Teremetskyi, Vladyslav/0000-0002-2667-5167; Hrubinko, Andrii/0000-0002-4856-5831</t>
  </si>
  <si>
    <t>2222-7288</t>
  </si>
  <si>
    <t>2518-5551</t>
  </si>
  <si>
    <t>JAN</t>
  </si>
  <si>
    <t>WOS:000658358100017</t>
  </si>
  <si>
    <t>Kravets, L; Drebet, V; Luzhetska, O; Semashko, T; Lushpynska, L</t>
  </si>
  <si>
    <t>TYPOLOGY OF METAPHOR IN POLITICAL INTERNET-COMMUNICATION</t>
  </si>
  <si>
    <t>Lushetska, Olha Bohdanivna/AAZ-3328-2021; Kravets, Larysa/AAW-4314-2021; Lushpynska, Liliia/K-5365-2018; Semashko, Tetiana/GQZ-2596-2022; NULES, NUBiP/ABC-8391-2021; Drebet, Viktor/J-1005-2018</t>
  </si>
  <si>
    <t>Kravets, Larysa/0000-0002-5486-0642; Lushpynska, Liliia/0000-0001-9581-6368; Drebet, Viktor/0000-0003-2824-793X</t>
  </si>
  <si>
    <t>WOS:000680051600032</t>
  </si>
  <si>
    <t>Shcherbakova, G; Krylov, V; Wan, QQ; Rusyn, B; Sachenko, A; Bykovyy, P; Zahorodnia, D; Kopania, L</t>
  </si>
  <si>
    <t>Optimization Methods on the Wavelet Transformation Base for Technical Diagnostic Information Systems</t>
  </si>
  <si>
    <t>Kopania, Lukasz/0000-0002-7318-4803</t>
  </si>
  <si>
    <t>10.1109/IDAACS53288.2021.9660927</t>
  </si>
  <si>
    <t>WOS:000848390800031</t>
  </si>
  <si>
    <t>Drozd, O; Ustynowicz, A; Rucinski, A; Sachenko, A; Drozd, J</t>
  </si>
  <si>
    <t>Evolution of Models and Methods in the Field of Resilient Computing</t>
  </si>
  <si>
    <t>10.1109/IDAACS53288.2021.9660973</t>
  </si>
  <si>
    <t>WOS:000848390800104</t>
  </si>
  <si>
    <t>Zakharchenko, N; Andreichenko, A; Zhadanova, Y; Korolova, O; Navokka, N</t>
  </si>
  <si>
    <t>CONCEPTUAL MODEL OF MACRO-REGULATION OF SOCIAL-ECONOMIC RELATIONS IN THE CONDITIONS OF INNOVATIVE-INVESTMENT DEVELOPMENT OF UKRAINE</t>
  </si>
  <si>
    <t>Zakharchenko, Natalia N.V./H-8662-2018; Andreichenko, Andrii/AAF-4426-2020</t>
  </si>
  <si>
    <t>Zakharchenko, Natalia N.V./0000-0002-9895-531X; Andreichenko, Andrii/0000-0002-1854-9099; Navolska, Nataliya/0000-0003-1375-5990</t>
  </si>
  <si>
    <t>WOS:000645131200028</t>
  </si>
  <si>
    <t>Boikivska, G; Vynnychuk, R; Povstyn, O; Yurkevich, H; Gontar, Z</t>
  </si>
  <si>
    <t>Cognitive Aspects in the Process of Human Capital Management in Conditions of Post-Pandemic Social Constructivism</t>
  </si>
  <si>
    <t>Boikivska, Galyna/AAC-3055-2020; Vynnychuk, Roksolana/R-8968-2017; Gontar, Zoriana/AHA-0526-2022</t>
  </si>
  <si>
    <t xml:space="preserve">Boikivska, Galyna/0000-0002-9978-7514; Vynnychuk, Roksolana/0000-0002-4727-395X; </t>
  </si>
  <si>
    <t>10.18662/po/12.1/261</t>
  </si>
  <si>
    <t>WOS:000631639200020</t>
  </si>
  <si>
    <t>Tereshchenko, O; Stetsko, M; Tkachenko, N; Babiak, N</t>
  </si>
  <si>
    <t>DETERMINANTS OF INTEREST RATES ON CORPORATE DEBT</t>
  </si>
  <si>
    <t>Tkachenko, Nataliia/T-1428-2019; Tereshchenko, O./AAO-1727-2020; Babiak, Nataliia/AAI-9002-2021; Stetsko, Mykola/I-6798-2017</t>
  </si>
  <si>
    <t>Tkachenko, Nataliia/0000-0001-6312-4586; Tereshchenko, O./0000-0001-8808-1383; Stetsko, Mykola/0000-0002-7728-9178; Babiak, Nataliia/0000-0002-3210-4045</t>
  </si>
  <si>
    <t>WOS:000724738800007</t>
  </si>
  <si>
    <t>Yousuf, A; Lorestani, VZ; Felfoldi, J; Zatonatska, T; Kozlovskyi, S; Dluhopolskyi, O</t>
  </si>
  <si>
    <t>COMPANIES PERFORMANCE MANAGEMENT: THE ROLE OF OPERATIONAL FLEXIBILITY</t>
  </si>
  <si>
    <t>10.21272/mmi.2021.1-03</t>
  </si>
  <si>
    <t>WOS:000659279400003</t>
  </si>
  <si>
    <t>Dyvak, M; Melnyk, A; Kopnicky, M; Dostalek, L; Krytskyi, I; Dyvak, A</t>
  </si>
  <si>
    <t>Using an ontological approach for improvement of the Interval model in the problem of the recurrent laryngeal nerve identification during thyroid surgery</t>
  </si>
  <si>
    <t>Krycky, Igor/0000-0003-0469-2684</t>
  </si>
  <si>
    <t>WOS:000770795000031</t>
  </si>
  <si>
    <t>Laktionova, O; Harbar, Z; Melikhov, A; Slobodianiuk, O; Gevko, V; Desiatskyi, S</t>
  </si>
  <si>
    <t>FINANCING THE GREENING OF ENTERPRISES IN INDUSTRIAL REGIONS OF UKRAINE IN THE CONTEXT OF SUSTAINABLE DEVELOPMENT</t>
  </si>
  <si>
    <t>Harbar, Zhanna/G-7066-2019</t>
  </si>
  <si>
    <t>Harbar, Zhanna/0000-0003-3492-9224; Desiatskyi, Sergii/0000-0002-2998-9516</t>
  </si>
  <si>
    <t>10.15544/mts.2021.52</t>
  </si>
  <si>
    <t>WOS:000752402300012</t>
  </si>
  <si>
    <t>Kolesnichenko, O; Matsegora, Y; Prykhodko, I; Shandruk, S; Larionov, S; Izbash, S; Vavryk, L; Khanenko, I; Andrusyshyn, Y; Tishechkina, K</t>
  </si>
  <si>
    <t>Typology of Personal Characteristics of Cadets Who Use Psychoactive Substances</t>
  </si>
  <si>
    <t>INTERNATIONAL JOURNAL OF PSYCHOLOGY AND PSYCHOLOGICAL THERAPY</t>
  </si>
  <si>
    <t>Prykhodko, Ihor/K-3083-2018</t>
  </si>
  <si>
    <t>Prykhodko, Ihor/0000-0002-4484-9781; Shandruk, Sergey/0000-0002-1544-622X</t>
  </si>
  <si>
    <t>1577-7057</t>
  </si>
  <si>
    <t>1989-2780</t>
  </si>
  <si>
    <t>WOS:000704596500005</t>
  </si>
  <si>
    <t>Drozd, O; Nowakowski, G; Sachenko, A; Antoniuk, V; Kochan, V; Drozd, M</t>
  </si>
  <si>
    <t>Power-Oriented Monitoring of Clock Signals in FPGA Systems for Critical Application</t>
  </si>
  <si>
    <t>Nowakowski, Grzegorz/GXF-1872-2022; Nowakowski, Grzegorz/AAE-8409-2021; Drozd, Myroslav/AAF-2924-2021</t>
  </si>
  <si>
    <t>Nowakowski, Grzegorz/0000-0002-3086-0947; Nowakowski, Grzegorz/0000-0002-3086-0947; Drozd, Myroslav/0000-0003-0770-6295</t>
  </si>
  <si>
    <t>FEB</t>
  </si>
  <si>
    <t>10.3390/s21030792</t>
  </si>
  <si>
    <t>WOS:000615523300001</t>
  </si>
  <si>
    <t>Ishchenko, Y; Podolianchuk, O; Struk, N; Yasyshena, V; Stender, S</t>
  </si>
  <si>
    <t>ACCOUNTING OF REAL COSTS FOR THE PRODUCTION OF ORGANIC FOOD: WORLD EXPERIENCE AND PRACTICE OF UKRAINE</t>
  </si>
  <si>
    <t>Ishchenko, Yana Yana/L-5765-2018; Stender, Svitlana/ABH-3010-2021; Podolianchuk, Olena/I-4429-2018; Yasyshena, Valentyna/AAN-4012-2021; Стендер, Світлана Василівна/H-3210-2018; Struk, Nataliya/HOC-1646-2023</t>
  </si>
  <si>
    <t>Ishchenko, Yana Yana/0000-0002-6819-5997; Stender, Svitlana/0000-0002-6234-1877; Podolianchuk, Olena/0000-0003-0234-8943; Стендер, Світлана Василівна/0000-0002-6234-1877; Struk, Nataliya/0000-0002-1933-265X</t>
  </si>
  <si>
    <t>S610</t>
  </si>
  <si>
    <t>S631</t>
  </si>
  <si>
    <t>10.14807/ijmp.v12i6.1776</t>
  </si>
  <si>
    <t>WOS:000717956100015</t>
  </si>
  <si>
    <t>Puhach, S; Avramenko, K; Michalchenko, N; Chychuk, A; Kuchai, O; Demchenko, I</t>
  </si>
  <si>
    <t>Formation of Specialists' Legal Competence in the System of Life Long Education</t>
  </si>
  <si>
    <t>Demchenko, Iryna/E-3527-2019; Serhii, Puhach/AEA-4566-2022; Kuchai, Oleksandr/T-8979-2017; Mykhalchenko, Nataliia/AAY-4294-2021</t>
  </si>
  <si>
    <t xml:space="preserve">Demchenko, Iryna/0000-0003-4302-7564; Serhii, Puhach/0000-0001-8757-6974; Kuchai, Oleksandr/0000-0002-9468-0486; </t>
  </si>
  <si>
    <t>10.18662/rrem/13.4/472</t>
  </si>
  <si>
    <t>WOS:000768418500006</t>
  </si>
  <si>
    <t>Berko, A; Bublyk, M; Chyrun, L; Matseliukh, Y; Levus, R; Panasyuk, V; Brodyak, O; Dzyubyk, L; Garbich-Moshora, O</t>
  </si>
  <si>
    <t>Models and Methods for E-Commerce Systems Designing in the Global Economy Development Conditions Based on Mealy and Moore Machines</t>
  </si>
  <si>
    <t>Chyrun, Lyubomyr/ABD-2429-2020; Bublyk, Myroslava/P-6945-2016; Matseliukh, Yurii/B-6275-2019</t>
  </si>
  <si>
    <t>Bublyk, Myroslava/0000-0003-2403-0784; Matseliukh, Yurii/0000-0002-1721-7703; Brodyak, Oksana/0000-0002-9886-3589</t>
  </si>
  <si>
    <t>WOS:000682922000117</t>
  </si>
  <si>
    <t>Semenyshena, N; Khorunzhak, N; Lazaryshyna, I; Yurchenko, O; Ostapenko, Y</t>
  </si>
  <si>
    <t>ACCOUNTING INSTITUTE: ON THE GENESIS AND IMPACT OF MANAGEMENT REVOLUTIONS</t>
  </si>
  <si>
    <t>Khorunzhak, Nadiya Mykhailivna/AAY-5307-2021; NULES, NUBiP/ABC-8391-2021; Yurchenko, Oleksandr/GZL-8466-2022; Semenyshena, Nataliia/A-8626-2016</t>
  </si>
  <si>
    <t>Khorunzhak, Nadiya Mykhailivna/0000-0001-7434-5456; Yurchenko, Oleksandr/0000-0002-8447-6510; Semenyshena, Nataliia/0000-0002-0718-0230; Lazaryshyna, Inna/0000-0002-1183-7530</t>
  </si>
  <si>
    <t>S243</t>
  </si>
  <si>
    <t>S261</t>
  </si>
  <si>
    <t>10.14807/ijmp.v12i3.1540</t>
  </si>
  <si>
    <t>WOS:000646631400014</t>
  </si>
  <si>
    <t>Sermuksnyte-Alesiuniene, K; Simanaviciene, Z; Bickauske, D; Mosiiuk, S; Belova, I</t>
  </si>
  <si>
    <t>INCREASING THE EFFECTIVENESS OF FOOD SUPPLY CHAIN LOGISTICS THROUGH DIGITAL TRANSFORMATION</t>
  </si>
  <si>
    <t>Mosiiuk, Stefania/ABG-5545-2021</t>
  </si>
  <si>
    <t>S677</t>
  </si>
  <si>
    <t>S701</t>
  </si>
  <si>
    <t>10.14807/ijmp.v12i6.1748</t>
  </si>
  <si>
    <t>WOS:000717956100019</t>
  </si>
  <si>
    <t>Pasko, O; Balla, I; Levytska, I; Semenyshena, N</t>
  </si>
  <si>
    <t>Accountability on Sustainability in Central and Eastern Europe: An Empirical Assessment of Sustainability-Related Assurance</t>
  </si>
  <si>
    <t>COMPARATIVE ECONOMIC RESEARCH-CENTRAL AND EASTERN EUROPE</t>
  </si>
  <si>
    <t>Pasko, Oleh/AAR-4000-2021; Semenyshena, Nataliia/A-8626-2016; NULES, NUBiP/ABC-8391-2021; Levytska, Inna/ABE-4732-2020; Pasko, Oleh/N-6643-2015; Balla, Inna/H-2086-2018</t>
  </si>
  <si>
    <t>Semenyshena, Nataliia/0000-0002-0718-0230; Levytska, Inna/0000-0003-3739-6662; Pasko, Oleh/0000-0002-6275-5885; Balla, Inna/0000-0001-5041-9801</t>
  </si>
  <si>
    <t>1508-2008</t>
  </si>
  <si>
    <t>2082-6737</t>
  </si>
  <si>
    <t>10.18778/1508-2008.24.20</t>
  </si>
  <si>
    <t>WOS:000698787300002</t>
  </si>
  <si>
    <t>Parkhomets, M; Pochynok, N; Uniiat, L; Matviy, I; Sybyrka, L; Kasian, S</t>
  </si>
  <si>
    <t>Business Process: Modelling Based on Logistics and Management Concepts</t>
  </si>
  <si>
    <t>Molina, Nicholle/AAA-7370-2022; Pochynok, Nataliia/H-2795-2017</t>
  </si>
  <si>
    <t>Pochynok, Nataliia/0000-0003-4416-3680</t>
  </si>
  <si>
    <t>e4523</t>
  </si>
  <si>
    <t>10.25115/eea.v39i3.4523</t>
  </si>
  <si>
    <t>WOS:000672558400006</t>
  </si>
  <si>
    <t>Petrunenko, I; Pohrishchuk, O; Plotnikova, M; Zolotnytska, Y; Dligach, A</t>
  </si>
  <si>
    <t>Development of Small Farms in the Agro-Industrial Complex</t>
  </si>
  <si>
    <t>INTERNATIONAL JOURNAL OF COMPUTER SCIENCE AND NETWORK SECURITY</t>
  </si>
  <si>
    <t>Pohrishchuk, Oleg/HRD-5275-2023; Petrunenko, Iaroslav/B-8162-2019; Plotnikova, Maria/U-9731-2017</t>
  </si>
  <si>
    <t>Pohrishchuk, Oleg/0000-0001-9513-0585; Petrunenko, Iaroslav/0000-0002-1186-730X; Plotnikova, Maria/0000-0003-2852-3009</t>
  </si>
  <si>
    <t>1738-7906</t>
  </si>
  <si>
    <t>MAR 30</t>
  </si>
  <si>
    <t>10.22937/IJCSNS.2021.21.3.37</t>
  </si>
  <si>
    <t>WOS:000647110100018</t>
  </si>
  <si>
    <t>Drozd, O; Sachenko, A; Hiromoto, R; Zashcholkin, K; Drozd, M</t>
  </si>
  <si>
    <t>Particularities of Sync Monitoring in FPGA Components of Safety-Related Systems</t>
  </si>
  <si>
    <t>10.1109/IDAACS53288.2021.9660928</t>
  </si>
  <si>
    <t>WOS:000848390800070</t>
  </si>
  <si>
    <t>Mykhailiuk, G; Rustamzade, A; Mykhailiuk, N; Zaitseva-Kalaur, I</t>
  </si>
  <si>
    <t>REGULATION AND SUPERVISION OF FINANCIAL SERVICES IN THE ERA OF GLOBAL DIGITALIZATION: EXPERIENCE OF AZERBAIJAN</t>
  </si>
  <si>
    <t>WOS:000757057600003</t>
  </si>
  <si>
    <t>Pryimachenko, O; Babii, A; Shnarevych, O; Pavlenko, O; Rakhlis, V</t>
  </si>
  <si>
    <t>Emotional intelligence Vs normative behavior of juvenile male convicts</t>
  </si>
  <si>
    <t>Olesia, Pryimachenko/AHC-1708-2022</t>
  </si>
  <si>
    <t>Olesia, Pryimachenko/0000-0002-5499-603X; Pavlenko, Olena/0000-0002-3868-3252</t>
  </si>
  <si>
    <t>OCT</t>
  </si>
  <si>
    <t>10.34069/AI/2021.45.09.14</t>
  </si>
  <si>
    <t>WOS:000712308200015</t>
  </si>
  <si>
    <t>Sapronov, OO; Buketov, AV; Yakushchenko, SV; Syzonenko, OM; Sapronova, AV; Sotsenko, VV; Vorobiov, PO; Lypian, YV; Sieliverstov, IA; Dobrotvor, IH</t>
  </si>
  <si>
    <t>APPLICATION OF SYNTHESIZED IRON/TITANIUM CARBIDE MIXTURE FOR RESTORATION OF WATER TRANSPORT PARTS BY EPOXY COMPOSITES</t>
  </si>
  <si>
    <t>COMPOSITES-MECHANICS COMPUTATIONS APPLICATIONS</t>
  </si>
  <si>
    <t>Yakushchenko, Serhii/M-6600-2018</t>
  </si>
  <si>
    <t>Yakushchenko, Serhii/0000-0002-1724-8171</t>
  </si>
  <si>
    <t>2152-2057</t>
  </si>
  <si>
    <t>2152-2073</t>
  </si>
  <si>
    <t>WOS:000731295600002</t>
  </si>
  <si>
    <t>Batorshyna, A; Tokar, V; Kolinets, L; Sybyrka, L; Almarashdi, O</t>
  </si>
  <si>
    <t>THE INTERPLAY BETWEEN THE GLOBAL ISLAMIC FINANCE AND ECONOMIC GROWTH OF MUSLIM COUNTRIES</t>
  </si>
  <si>
    <t>Tokar, Volodymyr/K-2640-2018; Batorshyna, Adilia Fatehivna/M-1543-2018</t>
  </si>
  <si>
    <t>Tokar, Volodymyr/0000-0002-1879-5855; Batorshyna, Adilia Fatehivna/0000-0003-4295-7620</t>
  </si>
  <si>
    <t>WOS:000674620700022</t>
  </si>
  <si>
    <t>Lukianets-Shakhova, V; Buhaiko, Y; Tsvigun, I; Sokh, K; Hnatyuk, M; Spatar, I</t>
  </si>
  <si>
    <t>THE LAWMAKING LINGUISTIC AND EXPERT SUPPORT: EUROPEAN AND UKRAINIAN EXAMPLES</t>
  </si>
  <si>
    <t>Spatar, Iryna/HLH-1405-2023; Hnatyuk, Myroslava/Q-9545-2017</t>
  </si>
  <si>
    <t>Spatar, Iryna/0000-0001-7115-2739; Hnatyuk, Myroslava/0000-0002-1663-7095; Cvigun, Irina/0000-0002-1284-4193; Lukianets-Shakhova, Valentyna/0000-0003-2397-613X; Bugaiko, Ulia/0000-0003-4413-5110; S'oh, Katerina/0000-0002-3283-1154</t>
  </si>
  <si>
    <t>e021113</t>
  </si>
  <si>
    <t>10.29051/el.v7i00.15952</t>
  </si>
  <si>
    <t>WOS:000759181200001</t>
  </si>
  <si>
    <t>Luchko, M; Drozd, I; Plutytska, K; Ruska, R; Vovk, I</t>
  </si>
  <si>
    <t>Analysis and modelling of value added tax revenues on imports: Some issues of application in Ukraine</t>
  </si>
  <si>
    <t>INTERNATIONAL JOURNAL OF PRODUCTION MANAGEMENT AND ENGINEERING</t>
  </si>
  <si>
    <t>Luchko, Mykhailo/H-3296-2017; Ruska, Ruslana/AAU-8391-2021; Plutytska, Kateryna/J-7783-2017</t>
  </si>
  <si>
    <t>Luchko, Mykhailo/0000-0001-6499-4188; Ruska, Ruslana/0000-0002-1854-9734; Plutytska, Kateryna/0000-0002-0280-0453</t>
  </si>
  <si>
    <t>2340-5317</t>
  </si>
  <si>
    <t>2340-4876</t>
  </si>
  <si>
    <t>10.4995/ijpme.2021.13984</t>
  </si>
  <si>
    <t>WOS:000614392500004</t>
  </si>
  <si>
    <t>Tetyana, Z; Oleksii, B; Olena, U; Kostyantyn, R; Khrystyna, D</t>
  </si>
  <si>
    <t>Predicting development based on a model of reflexive connections</t>
  </si>
  <si>
    <t>Dzhuryk, Khrystyna/AAZ-6604-2020; Bezchasnyi, Oleksii/F-5679-2019</t>
  </si>
  <si>
    <t>Dzhuryk, Khrystyna/0000-0002-7100-8128; Bezchasnyi, Oleksii/0000-0003-2663-4688</t>
  </si>
  <si>
    <t>JUN</t>
  </si>
  <si>
    <t>10.34069/AI/2021.42.06.11</t>
  </si>
  <si>
    <t>WOS:000681746700012</t>
  </si>
  <si>
    <t>Semenyshena, N; Radchenko, O; Zelenskyi, A; Khocha, N; Pelekh, U</t>
  </si>
  <si>
    <t>DEVELOPMENT OF THE INSTITUTIONAL ACCOUNTING FOR THE NEEDS OF FINANCIAL REGULATION: EXPERIENCE IN THE AGRICULTURAL SECTOR OF UKRAINE</t>
  </si>
  <si>
    <t>Khocha, Nadiia Volodymyrivna/HSH-5720-2023; Zelenskiy, Andriy/ABD-9531-2021; Semenyshena, Nataliia/A-8626-2016; Radchenko, Oksana/AIE-5500-2022</t>
  </si>
  <si>
    <t>Khocha, Nadiia Volodymyrivna/0000-0001-7787-8426; Zelenskiy, Andriy/0000-0002-0725-0171; Semenyshena, Nataliia/0000-0002-0718-0230; Radchenko, Oksana/0000-0003-4892-7764; Pelekh, Ulyana/0000-0002-4717-3334</t>
  </si>
  <si>
    <t>S702</t>
  </si>
  <si>
    <t>S720</t>
  </si>
  <si>
    <t>10.14807/ijmp.v12i6.1760</t>
  </si>
  <si>
    <t>WOS:000717956100020</t>
  </si>
  <si>
    <t>Sodoma, R; Cherevko, H; Krupiak, I; Andrusiak, H; Brodska, I; Shmatkovska, T</t>
  </si>
  <si>
    <t>REGULATION OF THE LENDING MARKET AND PROSPECTS OF FINANCIAL SECTOR STABILIZATION IN UKRAINE</t>
  </si>
  <si>
    <t>Brodska, Iryna/ABE-5249-2021; SODOMA, Ruslana/X-3004-2019; Shmatkovska, Tetiana O./A-7979-2017</t>
  </si>
  <si>
    <t>SODOMA, Ruslana/0000-0002-5020-6440; Shmatkovska, Tetiana O./0000-0003-2771-9982; Cherevko, Heorhiy/0000-0003-4339-0152</t>
  </si>
  <si>
    <t>WOS:000645131200001</t>
  </si>
  <si>
    <t>Metelytsya, V; Petruk, O; Rozheliuk, V; Balla, I; Medvid, L</t>
  </si>
  <si>
    <t>INSTITUTIONALIZATION OF THE ACCOUNTING PROFESSION: UKRAINIAN CASE</t>
  </si>
  <si>
    <t>petruk, oleksandr/AAE-7017-2021; Khorunzhak, Nadiya Mykhailivna/AAY-5307-2021; Balla, Inna/H-2086-2018</t>
  </si>
  <si>
    <t>petruk, oleksandr/0000-0002-5351-5679; Khorunzhak, Nadiya Mykhailivna/0000-0001-7434-5456; Metelytsya, Volodymyr/0000-0002-0795-0215; Balla, Inna/0000-0001-5041-9801</t>
  </si>
  <si>
    <t>S167</t>
  </si>
  <si>
    <t>S186</t>
  </si>
  <si>
    <t>10.14807/ijmp.v12i3.1534</t>
  </si>
  <si>
    <t>WOS:000646631400010</t>
  </si>
  <si>
    <t>Vasylchyshyn, O; Harkava, V; Sheremet, O; Sydorovych, O; Berdnik, I; Paziuk, A</t>
  </si>
  <si>
    <t>FINANCIAL CRIMES IN THE CONTEXT NATIONAL ECONOMIC SECURITY</t>
  </si>
  <si>
    <t>Vasylchyshyn, Ivanna/R-1251-2017; Sheremet, Oleg/GLT-0344-2022; Сидорович, Олена/ADY-3233-2022</t>
  </si>
  <si>
    <t>Vasylchyshyn, Ivanna/0000-0002-3926-5167; Sheremet, Oleg/0000-0002-9512-991X; Сидорович, Олена/0000-0002-4605-3533</t>
  </si>
  <si>
    <t>WOS:000723089000021</t>
  </si>
  <si>
    <t>Kliuchenko, A; Humenyuk, H; Melnyk, V; Tkachenko, S; Bogdanets, V; Nosenko, V</t>
  </si>
  <si>
    <t>Ecological and Economic Principles of Use and Reproduction of Natural Recreational Resources in the Context of the Postmodern Consciousness</t>
  </si>
  <si>
    <t>Melnyk, Viacheslav/ABD-4249-2021; NULES, NUBiP/ABC-8391-2021; Bogdanets, Vyacheslav/C-6218-2017</t>
  </si>
  <si>
    <t>Melnyk, Viacheslav/0000-0001-9223-8646; Bogdanets, Vyacheslav/0000-0003-0051-1778</t>
  </si>
  <si>
    <t>10.18662/po/12.2/301</t>
  </si>
  <si>
    <t>WOS:000677909900008</t>
  </si>
  <si>
    <t>Khurtenko, O; Shuldyk, A; Zubal, M; Raytarovska, I; Senyk, A; Bereziak, K</t>
  </si>
  <si>
    <t>Developing Students' Psychological Readiness to Make Decisions in Extreme Coaching Situations</t>
  </si>
  <si>
    <t>BRAIN-BROAD RESEARCH IN ARTIFICIAL INTELLIGENCE AND NEUROSCIENCE</t>
  </si>
  <si>
    <t>Raytarovska, Iryna/AAN-1826-2021; Zubal, Maya/AAN-1853-2021; Хуртенко, Оксана/AAO-7333-2020; Bereziak, Kseniia/AGK-2900-2022; Shuldyk, Anatolii/E-9575-2019</t>
  </si>
  <si>
    <t>Raytarovska, Iryna/0000-0002-5316-0660; Zubal, Maya/0000-0002-8145-5263; Хуртенко, Оксана/0000-0002-2498-1515; Suldik, Anatolii/0000-0002-6223-1838</t>
  </si>
  <si>
    <t>2067-3957</t>
  </si>
  <si>
    <t>10.18662/brain/12.1/172</t>
  </si>
  <si>
    <t>WOS:000635253900006</t>
  </si>
  <si>
    <t>Petrunenko, I; Pohrishcuk, B; Abramova, M; Vlasenko, Y; Halkin, V</t>
  </si>
  <si>
    <t>Development of the Agro-Industrial Complex for Improving the Economic Security of the State</t>
  </si>
  <si>
    <t>Vlasenko, Yurii Hryhorovych/H-6799-2018; Petrunenko, Iaroslav/B-8162-2019; Abramova, Maryna Vadimovna/ADG-6568-2022; NULES, NUBiP/ABC-8391-2021</t>
  </si>
  <si>
    <t xml:space="preserve">Vlasenko, Yurii Hryhorovych/0000-0001-7071-2984; Petrunenko, Iaroslav/0000-0002-1186-730X; </t>
  </si>
  <si>
    <t>10.22937/IJCSNS.2021.21.3.26</t>
  </si>
  <si>
    <t>WOS:000647110100007</t>
  </si>
  <si>
    <t>Gevko, V; Vivchar, O; Sharko, V; Radchenko, O; Budiaiev, M; Tarasenko, O</t>
  </si>
  <si>
    <t>CLOUD TECHNOLOGIES IN BUSINESS MANAGEMENT</t>
  </si>
  <si>
    <t>Budiaiev, Maksym/HKP-0922-2023</t>
  </si>
  <si>
    <t>Tarasenko, Oleksii/0000-0002-5629-2407</t>
  </si>
  <si>
    <t>WOS:000707037700023</t>
  </si>
  <si>
    <t>Kryshtanovych, M; Antonova, L; Pohrishchuk, B; Mironova, Y; Storozhev, R</t>
  </si>
  <si>
    <t>Information System of Anti-Crisis Management in the Context of Ensuring National Security</t>
  </si>
  <si>
    <t>Kryshtanovych, Myroslav/G-8938-2019</t>
  </si>
  <si>
    <t>Kryshtanovych, Myroslav/0000-0003-1750-6385</t>
  </si>
  <si>
    <t>DEC 30</t>
  </si>
  <si>
    <t>10.22937/IJCSNS.2021.21.12.98</t>
  </si>
  <si>
    <t>WOS:000738790800044</t>
  </si>
  <si>
    <t>Mykytyuk, P; Semenets-Orlova, I; Blishchuk, K; Skoryk, H; Pidlisna, T; Trebyk, L</t>
  </si>
  <si>
    <t>Outsourcing as a Tool of Strategic Planning in Public Administration</t>
  </si>
  <si>
    <t>Blishchuk, Kateryna/AAU-3642-2021; Semenets-Orlova, Inna Andriivna/G-3956-2017; Blishchuk, Kateryna/AAP-1144-2021; Blishchuk, Kateryna/GPX-6902-2022</t>
  </si>
  <si>
    <t>Semenets-Orlova, Inna Andriivna/0000-0001-9227-7426; Blishchuk, Kateryna/0000-0002-8154-6608; Skoryk, Halyna/0000-0002-6637-7252</t>
  </si>
  <si>
    <t>10.25115/eea.v39i3.4718</t>
  </si>
  <si>
    <t>WOS:000644257100010</t>
  </si>
  <si>
    <t>Balabash, O; Ilin, V; Poprozman, N; Kuznetsova, I; Shushpanov, D; Slavina, N</t>
  </si>
  <si>
    <t>CONTENT STRATEGY IN MANAGEMENT OF COMMUNICATIONS</t>
  </si>
  <si>
    <t>NULES, NUBiP/ABC-8391-2021; Balabash, Olga O. S./B-2739-2015; Poprozman, Nataliia/H-7762-2018; Shushpanov, Dmytro/AAH-5976-2021</t>
  </si>
  <si>
    <t>Balabash, Olga O. S./0000-0002-5794-1309; Poprozman, Nataliia/0000-0001-8402-3389; Shushpanov, Dmytro/0000-0001-5220-3449; Slavina, Natalia/0000-0002-3761-9865</t>
  </si>
  <si>
    <t>S232</t>
  </si>
  <si>
    <t>S242</t>
  </si>
  <si>
    <t>10.14807/ijmp.v12i3.1538</t>
  </si>
  <si>
    <t>WOS:000646631400013</t>
  </si>
  <si>
    <t>Lukasevych-Krutnyk, I; Storozhuk, I; Iskrov, K; Riabchenko, T; Kovalko, N; Arnaut, A</t>
  </si>
  <si>
    <t>Legal Analysis of the Tax Legislation of Ukraine in the Field of Alienation and Management of a Real Estate</t>
  </si>
  <si>
    <t>Kovalko, Nataliia/AAW-8427-2021</t>
  </si>
  <si>
    <t>Kovalko, Nataliia/0000-0001-5550-9267; Telizenko, Ludmila/0000-0003-4558-513X</t>
  </si>
  <si>
    <t>10.25115/eea.v39i6.5251</t>
  </si>
  <si>
    <t>WOS:000675760800032</t>
  </si>
  <si>
    <t>Kucher, A; Kucher, L; Sysoieva, I; Pohrishchuk, B</t>
  </si>
  <si>
    <t>ECONOMICS OF SOIL EROSION: CASE STUDY OF UKRAINE</t>
  </si>
  <si>
    <t>Sysoieva, Inna/AAP-9465-2020; Kucher, Lesia/AIB-8253-2022; Kucher, Anatolii/P-1338-2016; Kucher, Lesia/P-1340-2016</t>
  </si>
  <si>
    <t>Sysoieva, Inna/0000-0003-0567-1658; Kucher, Anatolii/0000-0001-5219-3404; Kucher, Lesia/0000-0001-7112-8763</t>
  </si>
  <si>
    <t>10.51599/are.2021.07.04.02</t>
  </si>
  <si>
    <t>WOS:000737132400001</t>
  </si>
  <si>
    <t>Spivakovskyy, S; Kochubei, O; Shebanina, O; Sokhatska, O; Yaroshenko, I; Nych, T</t>
  </si>
  <si>
    <t>The Impact of Digital Transformation on the Economic Security of Ukraine</t>
  </si>
  <si>
    <t>Shebanina, Olena/C-9010-2018</t>
  </si>
  <si>
    <t>Shebanina, Olena/0000-0001-7663-5991; Kochubei, Oleksandr/0000-0001-7566-9268</t>
  </si>
  <si>
    <t>10.25115/eea.v39i5.5040</t>
  </si>
  <si>
    <t>WOS:000657220600032</t>
  </si>
  <si>
    <t>Ivashkiv, I; Koro, S; Lyashenko, O; Sadovska, I; Nadvynychnyy, S</t>
  </si>
  <si>
    <t>FINANCIAL AND ECONOMIC EVALUATION OF AGRICULTURAL INSURANCE MARKET IN UKRAINE</t>
  </si>
  <si>
    <t>Lyashenko, Oksana/AAZ-1776-2021; Ivashkiv, Iryna/AAQ-3159-2020; Nadvynychnyy, Sergiy/H-6342-2017</t>
  </si>
  <si>
    <t>Lyashenko, Oksana/0000-0001-5489-815X; Ivashkiv, Iryna/0000-0002-8135-8260; Nadvynychnyy, Sergiy/0000-0002-5567-1114; Sadovskaa, Irina/0000-0002-7081-8524; Korol, Svitlana/0000-0002-4804-7612</t>
  </si>
  <si>
    <t>10.51599/are.2021.07.03.03</t>
  </si>
  <si>
    <t>WOS:000703553500003</t>
  </si>
  <si>
    <t>Kirdan, O; Kovalenko, N; Miloradova, N; Sabat, N; Kovalchuk, O; Hirnyak, A</t>
  </si>
  <si>
    <t>Psychological and Pedagogical Cooperation as a Factor in Increasing the Level of Tolerance for Innovation</t>
  </si>
  <si>
    <t>Miloradova, Natalia/AED-1225-2022; Kirdan, Olena/E-9509-2019</t>
  </si>
  <si>
    <t>Kirdan, Olena/0000-0002-7295-4722</t>
  </si>
  <si>
    <t>10.22937/IJCSNS.2021.21.12.93</t>
  </si>
  <si>
    <t>WOS:000738790800039</t>
  </si>
  <si>
    <t>Kozlovskyi, S; Bilenko, D; Dluhopolskyi, O; Vitvitskyi, S; Bondarenko, O; Korniichuk, O</t>
  </si>
  <si>
    <t>Determinants of COVID-19 Death Rate in Europe: Empirical Analysis</t>
  </si>
  <si>
    <t>PROBLEMY EKOROZWOJU</t>
  </si>
  <si>
    <t>Bondarenko, Olha/ABB-2481-2021; Dluhopolskyi, Oleksandr/H-2339-2017; Vitvitskyi, Serhii/AAP-4514-2021; Kozlovskyi, Serhii/P-3856-2017</t>
  </si>
  <si>
    <t>Dluhopolskyi, Oleksandr/0000-0002-2040-8762; Kozlovskyi, Serhii/0000-0003-0707-4996</t>
  </si>
  <si>
    <t>1895-6912</t>
  </si>
  <si>
    <t>WOS:000592994700002</t>
  </si>
  <si>
    <t>Sydorovych, O; Perchuk, O; Fedyk, M; Klymenko, S; Matviy, I; Chupryna, L; Yaremko, I</t>
  </si>
  <si>
    <t>Digitization of the Financial System in the World Economy</t>
  </si>
  <si>
    <t>Fedyk, Mariana/AAE-9743-2022; Yaremko, Ihor Y/I-6579-2018; Fedyk, Mariana/AFE-8591-2022</t>
  </si>
  <si>
    <t>Yaremko, Ihor Y/0000-0003-3556-0609; Klymenko, Svitlana/0000-0002-5967-2296; Fedyk, Mariana/0000-0002-1067-6843</t>
  </si>
  <si>
    <t>10.22937/IJCSNS.2021.21.12.84</t>
  </si>
  <si>
    <t>WOS:000738790800030</t>
  </si>
  <si>
    <t>Chyrun, L; Andrunyk, V; Chyrun, L; Gozhyj, A; Vysotskyi, A; Tereshchuk, O; Shykh, N; Schuchmann, V</t>
  </si>
  <si>
    <t>The Electronic Digests Formation and Categorization for Textual Commercial Content</t>
  </si>
  <si>
    <t>Andrunyk, Vasyl/R-6912-2019</t>
  </si>
  <si>
    <t>Andrunyk, Vasyl/0000-0003-0697-7384</t>
  </si>
  <si>
    <t>WOS:000682922000132</t>
  </si>
  <si>
    <t>Biloborodova, T; Scislo, L; Skarga-Bandurova, I; Sachenko, A; Molga, A; Povoroznyuk, O; Yevsieieva, Y</t>
  </si>
  <si>
    <t>Fetal ECG signal processing and identification of hypoxic pregnancy conditions in-utero</t>
  </si>
  <si>
    <t>MATHEMATICAL BIOSCIENCES AND ENGINEERING</t>
  </si>
  <si>
    <t>Scislo, Lukasz/V-2348-2019; Skarga-Bandurova, Inna/C-2344-2016; Biloborodova, Tetiana/H-3332-2018</t>
  </si>
  <si>
    <t>Scislo, Lukasz/0000-0002-7365-8888; Skarga-Bandurova, Inna/0000-0003-3458-8730; Biloborodova, Tetiana/0000-0001-7561-7484</t>
  </si>
  <si>
    <t>1547-1063</t>
  </si>
  <si>
    <t>1551-0018</t>
  </si>
  <si>
    <t>10.3934/mbe.2021250</t>
  </si>
  <si>
    <t>WOS:000661415800019</t>
  </si>
  <si>
    <t>Khatsaiuk, O; Medvid, M; Maksymchuk, B; Kurok, O; Dziuba, P; Tyurina, V; Chervonyi, P; Yevdokimova, O; Levko, M; Demchenko, I; Maliar, N; Maliar, E; Maksymchuk, I</t>
  </si>
  <si>
    <t>Preparing Future Officers for Performing Assigned Tasks through Special Physical Training</t>
  </si>
  <si>
    <t>Khatsaiuk, Alexander/AAD-8275-2020; Chervonyi, Pavlo/AAA-2894-2022; Medvid, Mykhailo/AAJ-3503-2020; Максимчук, Борис/ABI-3377-2020; Demchenko, Iryna/E-3527-2019</t>
  </si>
  <si>
    <t>Khatsaiuk, Alexander/0000-0002-4166-9099; Chervonyi, Pavlo/0000-0002-8172-7732; Medvid, Mykhailo/0000-0002-4506-8020; Максимчук, Борис/0000-0002-4168-1223; Demchenko, Iryna/0000-0003-4302-7564</t>
  </si>
  <si>
    <t>10.18662/rrem/13.2/431</t>
  </si>
  <si>
    <t>WOS:000730484900025</t>
  </si>
  <si>
    <t>№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</si>
</sst>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28" borderId="6" applyNumberFormat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7" applyNumberFormat="0" applyFill="0" applyAlignment="0" applyProtection="0"/>
    <xf numFmtId="0" fontId="30" fillId="30" borderId="0" applyNumberFormat="0" applyBorder="0" applyAlignment="0" applyProtection="0"/>
    <xf numFmtId="0" fontId="0" fillId="31" borderId="8" applyNumberFormat="0" applyFont="0" applyAlignment="0" applyProtection="0"/>
    <xf numFmtId="0" fontId="31" fillId="29" borderId="9" applyNumberFormat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PageLayoutView="0" workbookViewId="0" topLeftCell="A1">
      <selection activeCell="AD8" sqref="AD8"/>
    </sheetView>
  </sheetViews>
  <sheetFormatPr defaultColWidth="9.140625" defaultRowHeight="12.75"/>
  <cols>
    <col min="2" max="2" width="49.140625" style="0" customWidth="1"/>
    <col min="3" max="3" width="42.8515625" style="0" customWidth="1"/>
    <col min="4" max="4" width="14.57421875" style="0" customWidth="1"/>
    <col min="6" max="6" width="24.8515625" style="0" customWidth="1"/>
    <col min="7" max="7" width="38.421875" style="0" customWidth="1"/>
  </cols>
  <sheetData>
    <row r="1" spans="1:21" ht="12.75">
      <c r="A1" t="s">
        <v>833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ht="12.75">
      <c r="A2">
        <v>1</v>
      </c>
      <c r="B2" t="s">
        <v>20</v>
      </c>
      <c r="C2" t="s">
        <v>22</v>
      </c>
      <c r="D2" t="s">
        <v>23</v>
      </c>
      <c r="E2" t="s">
        <v>24</v>
      </c>
      <c r="J2" t="s">
        <v>25</v>
      </c>
      <c r="L2">
        <v>2021</v>
      </c>
      <c r="O2">
        <v>916</v>
      </c>
      <c r="P2">
        <v>923</v>
      </c>
      <c r="R2" t="s">
        <v>26</v>
      </c>
      <c r="S2" t="str">
        <f>HYPERLINK("http://dx.doi.org/10.1109/IDAACS53288.2021.9660856","http://dx.doi.org/10.1109/IDAACS53288.2021.9660856")</f>
        <v>http://dx.doi.org/10.1109/IDAACS53288.2021.9660856</v>
      </c>
      <c r="T2" t="s">
        <v>27</v>
      </c>
      <c r="U2" t="str">
        <f>HYPERLINK("https%3A%2F%2Fwww.webofscience.com%2Fwos%2Fwoscc%2Ffull-record%2FWOS:000848390800058","View Full Record in Web of Science")</f>
        <v>View Full Record in Web of Science</v>
      </c>
    </row>
    <row r="3" spans="1:21" ht="12.75">
      <c r="A3">
        <v>2</v>
      </c>
      <c r="B3" t="s">
        <v>28</v>
      </c>
      <c r="C3" t="s">
        <v>29</v>
      </c>
      <c r="D3" t="s">
        <v>30</v>
      </c>
      <c r="H3" t="s">
        <v>31</v>
      </c>
      <c r="I3" t="s">
        <v>32</v>
      </c>
      <c r="K3" t="s">
        <v>33</v>
      </c>
      <c r="L3">
        <v>2021</v>
      </c>
      <c r="M3">
        <v>57</v>
      </c>
      <c r="N3">
        <v>2</v>
      </c>
      <c r="O3">
        <v>329</v>
      </c>
      <c r="P3">
        <v>336</v>
      </c>
      <c r="R3" t="s">
        <v>34</v>
      </c>
      <c r="S3" t="str">
        <f>HYPERLINK("http://dx.doi.org/10.1007/s10559-021-00358-6","http://dx.doi.org/10.1007/s10559-021-00358-6")</f>
        <v>http://dx.doi.org/10.1007/s10559-021-00358-6</v>
      </c>
      <c r="T3" t="s">
        <v>35</v>
      </c>
      <c r="U3" t="str">
        <f>HYPERLINK("https%3A%2F%2Fwww.webofscience.com%2Fwos%2Fwoscc%2Ffull-record%2FWOS:000635887200002","View Full Record in Web of Science")</f>
        <v>View Full Record in Web of Science</v>
      </c>
    </row>
    <row r="4" spans="1:21" ht="12.75">
      <c r="A4">
        <v>3</v>
      </c>
      <c r="B4" t="s">
        <v>36</v>
      </c>
      <c r="C4" t="s">
        <v>37</v>
      </c>
      <c r="D4" t="s">
        <v>38</v>
      </c>
      <c r="E4" t="s">
        <v>39</v>
      </c>
      <c r="F4" t="s">
        <v>40</v>
      </c>
      <c r="G4" t="s">
        <v>41</v>
      </c>
      <c r="H4" t="s">
        <v>42</v>
      </c>
      <c r="L4">
        <v>2021</v>
      </c>
      <c r="M4">
        <v>2870</v>
      </c>
      <c r="T4" t="s">
        <v>43</v>
      </c>
      <c r="U4" t="str">
        <f>HYPERLINK("https%3A%2F%2Fwww.webofscience.com%2Fwos%2Fwoscc%2Ffull-record%2FWOS:000682922000134","View Full Record in Web of Science")</f>
        <v>View Full Record in Web of Science</v>
      </c>
    </row>
    <row r="5" spans="1:21" ht="12.75">
      <c r="A5">
        <v>4</v>
      </c>
      <c r="B5" t="s">
        <v>44</v>
      </c>
      <c r="C5" t="s">
        <v>45</v>
      </c>
      <c r="D5" t="s">
        <v>46</v>
      </c>
      <c r="F5" t="s">
        <v>47</v>
      </c>
      <c r="G5" t="s">
        <v>48</v>
      </c>
      <c r="H5" t="s">
        <v>49</v>
      </c>
      <c r="I5" t="s">
        <v>50</v>
      </c>
      <c r="L5">
        <v>2021</v>
      </c>
      <c r="M5">
        <v>7</v>
      </c>
      <c r="N5">
        <v>2</v>
      </c>
      <c r="O5">
        <v>224</v>
      </c>
      <c r="P5">
        <v>232</v>
      </c>
      <c r="R5" t="s">
        <v>51</v>
      </c>
      <c r="S5" t="str">
        <f>HYPERLINK("http://dx.doi.org/10.30525/2256-0742/2021-7-2-224-232","http://dx.doi.org/10.30525/2256-0742/2021-7-2-224-232")</f>
        <v>http://dx.doi.org/10.30525/2256-0742/2021-7-2-224-232</v>
      </c>
      <c r="T5" t="s">
        <v>52</v>
      </c>
      <c r="U5" t="str">
        <f>HYPERLINK("https%3A%2F%2Fwww.webofscience.com%2Fwos%2Fwoscc%2Ffull-record%2FWOS:000656755200024","View Full Record in Web of Science")</f>
        <v>View Full Record in Web of Science</v>
      </c>
    </row>
    <row r="6" spans="1:21" ht="12.75">
      <c r="A6">
        <v>5</v>
      </c>
      <c r="B6" t="s">
        <v>53</v>
      </c>
      <c r="C6" t="s">
        <v>54</v>
      </c>
      <c r="D6" t="s">
        <v>23</v>
      </c>
      <c r="E6" t="s">
        <v>24</v>
      </c>
      <c r="F6" t="s">
        <v>55</v>
      </c>
      <c r="G6" t="s">
        <v>56</v>
      </c>
      <c r="J6" t="s">
        <v>25</v>
      </c>
      <c r="L6">
        <v>2021</v>
      </c>
      <c r="O6">
        <v>1132</v>
      </c>
      <c r="P6">
        <v>1140</v>
      </c>
      <c r="R6" t="s">
        <v>57</v>
      </c>
      <c r="S6" t="str">
        <f>HYPERLINK("http://dx.doi.org/10.1109/IDAACS53288.2021.9660835","http://dx.doi.org/10.1109/IDAACS53288.2021.9660835")</f>
        <v>http://dx.doi.org/10.1109/IDAACS53288.2021.9660835</v>
      </c>
      <c r="T6" t="s">
        <v>58</v>
      </c>
      <c r="U6" t="str">
        <f>HYPERLINK("https%3A%2F%2Fwww.webofscience.com%2Fwos%2Fwoscc%2Ffull-record%2FWOS:000848390800097","View Full Record in Web of Science")</f>
        <v>View Full Record in Web of Science</v>
      </c>
    </row>
    <row r="7" spans="1:21" ht="12.75">
      <c r="A7">
        <v>6</v>
      </c>
      <c r="B7" t="s">
        <v>59</v>
      </c>
      <c r="C7" t="s">
        <v>60</v>
      </c>
      <c r="D7" t="s">
        <v>61</v>
      </c>
      <c r="F7" t="s">
        <v>62</v>
      </c>
      <c r="G7" t="s">
        <v>63</v>
      </c>
      <c r="H7" t="s">
        <v>64</v>
      </c>
      <c r="I7" t="s">
        <v>65</v>
      </c>
      <c r="L7">
        <v>2021</v>
      </c>
      <c r="M7">
        <v>10</v>
      </c>
      <c r="N7">
        <v>4</v>
      </c>
      <c r="O7">
        <v>190</v>
      </c>
      <c r="P7">
        <v>202</v>
      </c>
      <c r="R7" t="s">
        <v>66</v>
      </c>
      <c r="S7" t="str">
        <f>HYPERLINK("http://dx.doi.org/10.14207/ejsd.2021.v10n4p190","http://dx.doi.org/10.14207/ejsd.2021.v10n4p190")</f>
        <v>http://dx.doi.org/10.14207/ejsd.2021.v10n4p190</v>
      </c>
      <c r="T7" t="s">
        <v>67</v>
      </c>
      <c r="U7" t="str">
        <f>HYPERLINK("https%3A%2F%2Fwww.webofscience.com%2Fwos%2Fwoscc%2Ffull-record%2FWOS:000727955100019","View Full Record in Web of Science")</f>
        <v>View Full Record in Web of Science</v>
      </c>
    </row>
    <row r="8" spans="1:21" ht="12.75">
      <c r="A8">
        <v>7</v>
      </c>
      <c r="B8" t="s">
        <v>68</v>
      </c>
      <c r="C8" t="s">
        <v>69</v>
      </c>
      <c r="D8" t="s">
        <v>70</v>
      </c>
      <c r="F8" t="s">
        <v>71</v>
      </c>
      <c r="G8" t="s">
        <v>72</v>
      </c>
      <c r="H8" t="s">
        <v>73</v>
      </c>
      <c r="I8" t="s">
        <v>74</v>
      </c>
      <c r="L8">
        <v>2021</v>
      </c>
      <c r="M8">
        <v>4</v>
      </c>
      <c r="N8">
        <v>39</v>
      </c>
      <c r="O8">
        <v>302</v>
      </c>
      <c r="P8">
        <v>309</v>
      </c>
      <c r="T8" t="s">
        <v>75</v>
      </c>
      <c r="U8" t="str">
        <f>HYPERLINK("https%3A%2F%2Fwww.webofscience.com%2Fwos%2Fwoscc%2Ffull-record%2FWOS:000707037700024","View Full Record in Web of Science")</f>
        <v>View Full Record in Web of Science</v>
      </c>
    </row>
    <row r="9" spans="1:21" ht="12.75">
      <c r="A9">
        <v>8</v>
      </c>
      <c r="B9" t="s">
        <v>76</v>
      </c>
      <c r="C9" t="s">
        <v>77</v>
      </c>
      <c r="D9" t="s">
        <v>70</v>
      </c>
      <c r="F9" t="s">
        <v>78</v>
      </c>
      <c r="G9" t="s">
        <v>79</v>
      </c>
      <c r="H9" t="s">
        <v>73</v>
      </c>
      <c r="I9" t="s">
        <v>74</v>
      </c>
      <c r="L9">
        <v>2021</v>
      </c>
      <c r="M9">
        <v>3</v>
      </c>
      <c r="N9">
        <v>38</v>
      </c>
      <c r="O9">
        <v>162</v>
      </c>
      <c r="P9">
        <v>172</v>
      </c>
      <c r="T9" t="s">
        <v>80</v>
      </c>
      <c r="U9" t="str">
        <f>HYPERLINK("https%3A%2F%2Fwww.webofscience.com%2Fwos%2Fwoscc%2Ffull-record%2FWOS:000674620700016","View Full Record in Web of Science")</f>
        <v>View Full Record in Web of Science</v>
      </c>
    </row>
    <row r="10" spans="1:21" ht="12.75">
      <c r="A10">
        <v>9</v>
      </c>
      <c r="B10" t="s">
        <v>81</v>
      </c>
      <c r="C10" t="s">
        <v>82</v>
      </c>
      <c r="D10" t="s">
        <v>70</v>
      </c>
      <c r="H10" t="s">
        <v>73</v>
      </c>
      <c r="I10" t="s">
        <v>74</v>
      </c>
      <c r="L10">
        <v>2021</v>
      </c>
      <c r="M10">
        <v>3</v>
      </c>
      <c r="N10">
        <v>38</v>
      </c>
      <c r="O10">
        <v>78</v>
      </c>
      <c r="P10">
        <v>85</v>
      </c>
      <c r="T10" t="s">
        <v>83</v>
      </c>
      <c r="U10" t="str">
        <f>HYPERLINK("https%3A%2F%2Fwww.webofscience.com%2Fwos%2Fwoscc%2Ffull-record%2FWOS:000674620700008","View Full Record in Web of Science")</f>
        <v>View Full Record in Web of Science</v>
      </c>
    </row>
    <row r="11" spans="1:21" ht="12.75">
      <c r="A11">
        <v>10</v>
      </c>
      <c r="B11" t="s">
        <v>84</v>
      </c>
      <c r="C11" t="s">
        <v>85</v>
      </c>
      <c r="D11" t="s">
        <v>70</v>
      </c>
      <c r="F11" t="s">
        <v>86</v>
      </c>
      <c r="G11" t="s">
        <v>87</v>
      </c>
      <c r="H11" t="s">
        <v>73</v>
      </c>
      <c r="I11" t="s">
        <v>74</v>
      </c>
      <c r="L11">
        <v>2021</v>
      </c>
      <c r="M11">
        <v>3</v>
      </c>
      <c r="N11">
        <v>38</v>
      </c>
      <c r="O11">
        <v>173</v>
      </c>
      <c r="P11">
        <v>181</v>
      </c>
      <c r="T11" t="s">
        <v>88</v>
      </c>
      <c r="U11" t="str">
        <f>HYPERLINK("https%3A%2F%2Fwww.webofscience.com%2Fwos%2Fwoscc%2Ffull-record%2FWOS:000723727400001","View Full Record in Web of Science")</f>
        <v>View Full Record in Web of Science</v>
      </c>
    </row>
    <row r="12" spans="1:21" ht="12.75">
      <c r="A12">
        <v>11</v>
      </c>
      <c r="B12" t="s">
        <v>89</v>
      </c>
      <c r="C12" t="s">
        <v>90</v>
      </c>
      <c r="D12" t="s">
        <v>91</v>
      </c>
      <c r="H12" t="s">
        <v>92</v>
      </c>
      <c r="I12" t="s">
        <v>93</v>
      </c>
      <c r="L12">
        <v>2021</v>
      </c>
      <c r="N12">
        <v>52</v>
      </c>
      <c r="O12">
        <v>298</v>
      </c>
      <c r="P12">
        <v>322</v>
      </c>
      <c r="R12" t="s">
        <v>94</v>
      </c>
      <c r="S12" t="str">
        <f>HYPERLINK("http://dx.doi.org/10.20535/2307-5244.52.2021.236237","http://dx.doi.org/10.20535/2307-5244.52.2021.236237")</f>
        <v>http://dx.doi.org/10.20535/2307-5244.52.2021.236237</v>
      </c>
      <c r="T12" t="s">
        <v>95</v>
      </c>
      <c r="U12" t="str">
        <f>HYPERLINK("https%3A%2F%2Fwww.webofscience.com%2Fwos%2Fwoscc%2Ffull-record%2FWOS:000692157000008","View Full Record in Web of Science")</f>
        <v>View Full Record in Web of Science</v>
      </c>
    </row>
    <row r="13" spans="1:21" ht="12.75">
      <c r="A13">
        <v>12</v>
      </c>
      <c r="B13" t="s">
        <v>96</v>
      </c>
      <c r="C13" t="s">
        <v>97</v>
      </c>
      <c r="D13" t="s">
        <v>61</v>
      </c>
      <c r="F13" t="s">
        <v>98</v>
      </c>
      <c r="G13" t="s">
        <v>99</v>
      </c>
      <c r="H13" t="s">
        <v>64</v>
      </c>
      <c r="I13" t="s">
        <v>65</v>
      </c>
      <c r="L13">
        <v>2021</v>
      </c>
      <c r="M13">
        <v>10</v>
      </c>
      <c r="N13">
        <v>2</v>
      </c>
      <c r="O13">
        <v>44</v>
      </c>
      <c r="P13">
        <v>58</v>
      </c>
      <c r="R13" t="s">
        <v>100</v>
      </c>
      <c r="S13" t="str">
        <f>HYPERLINK("http://dx.doi.org/10.14207/ejsd.2021.v10n2p44","http://dx.doi.org/10.14207/ejsd.2021.v10n2p44")</f>
        <v>http://dx.doi.org/10.14207/ejsd.2021.v10n2p44</v>
      </c>
      <c r="T13" t="s">
        <v>101</v>
      </c>
      <c r="U13" t="str">
        <f>HYPERLINK("https%3A%2F%2Fwww.webofscience.com%2Fwos%2Fwoscc%2Ffull-record%2FWOS:000657173900004","View Full Record in Web of Science")</f>
        <v>View Full Record in Web of Science</v>
      </c>
    </row>
    <row r="14" spans="1:21" ht="12.75">
      <c r="A14">
        <v>13</v>
      </c>
      <c r="B14" t="s">
        <v>102</v>
      </c>
      <c r="C14" t="s">
        <v>103</v>
      </c>
      <c r="D14" t="s">
        <v>104</v>
      </c>
      <c r="F14" t="s">
        <v>105</v>
      </c>
      <c r="G14" t="s">
        <v>106</v>
      </c>
      <c r="H14" t="s">
        <v>107</v>
      </c>
      <c r="L14">
        <v>2021</v>
      </c>
      <c r="N14">
        <v>2</v>
      </c>
      <c r="O14">
        <v>74</v>
      </c>
      <c r="P14">
        <v>86</v>
      </c>
      <c r="R14" t="s">
        <v>108</v>
      </c>
      <c r="S14" t="str">
        <f>HYPERLINK("http://dx.doi.org/10.21272/mmi.2021.2-06","http://dx.doi.org/10.21272/mmi.2021.2-06")</f>
        <v>http://dx.doi.org/10.21272/mmi.2021.2-06</v>
      </c>
      <c r="T14" t="s">
        <v>109</v>
      </c>
      <c r="U14" t="str">
        <f>HYPERLINK("https%3A%2F%2Fwww.webofscience.com%2Fwos%2Fwoscc%2Ffull-record%2FWOS:000667238800006","View Full Record in Web of Science")</f>
        <v>View Full Record in Web of Science</v>
      </c>
    </row>
    <row r="15" spans="1:21" ht="12.75">
      <c r="A15">
        <v>14</v>
      </c>
      <c r="B15" t="s">
        <v>110</v>
      </c>
      <c r="C15" t="s">
        <v>111</v>
      </c>
      <c r="D15" t="s">
        <v>104</v>
      </c>
      <c r="F15" t="s">
        <v>112</v>
      </c>
      <c r="G15" t="s">
        <v>113</v>
      </c>
      <c r="H15" t="s">
        <v>107</v>
      </c>
      <c r="L15">
        <v>2021</v>
      </c>
      <c r="N15">
        <v>3</v>
      </c>
      <c r="O15">
        <v>78</v>
      </c>
      <c r="P15">
        <v>89</v>
      </c>
      <c r="R15" t="s">
        <v>114</v>
      </c>
      <c r="S15" t="str">
        <f>HYPERLINK("http://dx.doi.org/10.21272/mmi.2021.3-07","http://dx.doi.org/10.21272/mmi.2021.3-07")</f>
        <v>http://dx.doi.org/10.21272/mmi.2021.3-07</v>
      </c>
      <c r="T15" t="s">
        <v>115</v>
      </c>
      <c r="U15" t="str">
        <f>HYPERLINK("https%3A%2F%2Fwww.webofscience.com%2Fwos%2Fwoscc%2Ffull-record%2FWOS:000704886600007","View Full Record in Web of Science")</f>
        <v>View Full Record in Web of Science</v>
      </c>
    </row>
    <row r="16" spans="1:21" ht="12.75">
      <c r="A16">
        <v>15</v>
      </c>
      <c r="B16" t="s">
        <v>116</v>
      </c>
      <c r="C16" t="s">
        <v>117</v>
      </c>
      <c r="D16" t="s">
        <v>70</v>
      </c>
      <c r="F16" t="s">
        <v>118</v>
      </c>
      <c r="G16" t="s">
        <v>119</v>
      </c>
      <c r="H16" t="s">
        <v>73</v>
      </c>
      <c r="I16" t="s">
        <v>74</v>
      </c>
      <c r="L16">
        <v>2021</v>
      </c>
      <c r="M16">
        <v>1</v>
      </c>
      <c r="N16">
        <v>36</v>
      </c>
      <c r="O16">
        <v>481</v>
      </c>
      <c r="P16">
        <v>495</v>
      </c>
      <c r="T16" t="s">
        <v>120</v>
      </c>
      <c r="U16" t="str">
        <f>HYPERLINK("https%3A%2F%2Fwww.webofscience.com%2Fwos%2Fwoscc%2Ffull-record%2FWOS:000645131200049","View Full Record in Web of Science")</f>
        <v>View Full Record in Web of Science</v>
      </c>
    </row>
    <row r="17" spans="1:21" ht="12.75">
      <c r="A17">
        <v>16</v>
      </c>
      <c r="B17" t="s">
        <v>121</v>
      </c>
      <c r="C17" t="s">
        <v>122</v>
      </c>
      <c r="D17" t="s">
        <v>70</v>
      </c>
      <c r="F17" t="s">
        <v>123</v>
      </c>
      <c r="G17" t="s">
        <v>106</v>
      </c>
      <c r="H17" t="s">
        <v>73</v>
      </c>
      <c r="I17" t="s">
        <v>74</v>
      </c>
      <c r="L17">
        <v>2021</v>
      </c>
      <c r="M17">
        <v>5</v>
      </c>
      <c r="N17">
        <v>40</v>
      </c>
      <c r="O17">
        <v>191</v>
      </c>
      <c r="P17">
        <v>203</v>
      </c>
      <c r="T17" t="s">
        <v>124</v>
      </c>
      <c r="U17" t="str">
        <f>HYPERLINK("https%3A%2F%2Fwww.webofscience.com%2Fwos%2Fwoscc%2Ffull-record%2FWOS:000757057600020","View Full Record in Web of Science")</f>
        <v>View Full Record in Web of Science</v>
      </c>
    </row>
    <row r="18" spans="1:21" ht="12.75">
      <c r="A18">
        <v>17</v>
      </c>
      <c r="B18" t="s">
        <v>125</v>
      </c>
      <c r="C18" t="s">
        <v>126</v>
      </c>
      <c r="D18" t="s">
        <v>104</v>
      </c>
      <c r="F18" t="s">
        <v>127</v>
      </c>
      <c r="G18" t="s">
        <v>128</v>
      </c>
      <c r="H18" t="s">
        <v>107</v>
      </c>
      <c r="L18">
        <v>2021</v>
      </c>
      <c r="N18">
        <v>4</v>
      </c>
      <c r="O18">
        <v>36</v>
      </c>
      <c r="P18">
        <v>46</v>
      </c>
      <c r="R18" t="s">
        <v>129</v>
      </c>
      <c r="S18" t="str">
        <f>HYPERLINK("http://dx.doi.org/10.21272/mmi.2021.4-03","http://dx.doi.org/10.21272/mmi.2021.4-03")</f>
        <v>http://dx.doi.org/10.21272/mmi.2021.4-03</v>
      </c>
      <c r="T18" t="s">
        <v>130</v>
      </c>
      <c r="U18" t="str">
        <f>HYPERLINK("https%3A%2F%2Fwww.webofscience.com%2Fwos%2Fwoscc%2Ffull-record%2FWOS:000740178700001","View Full Record in Web of Science")</f>
        <v>View Full Record in Web of Science</v>
      </c>
    </row>
    <row r="19" spans="1:21" ht="12.75">
      <c r="A19">
        <v>18</v>
      </c>
      <c r="B19" t="s">
        <v>131</v>
      </c>
      <c r="C19" t="s">
        <v>132</v>
      </c>
      <c r="D19" t="s">
        <v>70</v>
      </c>
      <c r="F19" t="s">
        <v>133</v>
      </c>
      <c r="G19" t="s">
        <v>134</v>
      </c>
      <c r="H19" t="s">
        <v>73</v>
      </c>
      <c r="I19" t="s">
        <v>74</v>
      </c>
      <c r="L19">
        <v>2021</v>
      </c>
      <c r="M19">
        <v>6</v>
      </c>
      <c r="N19">
        <v>41</v>
      </c>
      <c r="O19">
        <v>572</v>
      </c>
      <c r="P19">
        <v>581</v>
      </c>
      <c r="R19" t="s">
        <v>135</v>
      </c>
      <c r="S19" t="str">
        <f>HYPERLINK("http://dx.doi.org/10.18371/fcaptp.v6i41.251870","http://dx.doi.org/10.18371/fcaptp.v6i41.251870")</f>
        <v>http://dx.doi.org/10.18371/fcaptp.v6i41.251870</v>
      </c>
      <c r="T19" t="s">
        <v>136</v>
      </c>
      <c r="U19" t="str">
        <f>HYPERLINK("https%3A%2F%2Fwww.webofscience.com%2Fwos%2Fwoscc%2Ffull-record%2FWOS:000863992900001","View Full Record in Web of Science")</f>
        <v>View Full Record in Web of Science</v>
      </c>
    </row>
    <row r="20" spans="1:21" ht="12.75">
      <c r="A20">
        <v>19</v>
      </c>
      <c r="B20" t="s">
        <v>137</v>
      </c>
      <c r="C20" t="s">
        <v>138</v>
      </c>
      <c r="D20" t="s">
        <v>23</v>
      </c>
      <c r="E20" t="s">
        <v>24</v>
      </c>
      <c r="J20" t="s">
        <v>25</v>
      </c>
      <c r="L20">
        <v>2021</v>
      </c>
      <c r="O20">
        <v>749</v>
      </c>
      <c r="P20">
        <v>754</v>
      </c>
      <c r="R20" t="s">
        <v>139</v>
      </c>
      <c r="S20" t="str">
        <f>HYPERLINK("http://dx.doi.org/10.1109/IDAACS53288.2021.9661034","http://dx.doi.org/10.1109/IDAACS53288.2021.9661034")</f>
        <v>http://dx.doi.org/10.1109/IDAACS53288.2021.9661034</v>
      </c>
      <c r="T20" t="s">
        <v>140</v>
      </c>
      <c r="U20" t="str">
        <f>HYPERLINK("https%3A%2F%2Fwww.webofscience.com%2Fwos%2Fwoscc%2Ffull-record%2FWOS:000848390800028","View Full Record in Web of Science")</f>
        <v>View Full Record in Web of Science</v>
      </c>
    </row>
    <row r="21" spans="1:21" ht="12.75">
      <c r="A21">
        <v>20</v>
      </c>
      <c r="B21" t="s">
        <v>141</v>
      </c>
      <c r="C21" t="s">
        <v>142</v>
      </c>
      <c r="D21" t="s">
        <v>143</v>
      </c>
      <c r="F21" t="s">
        <v>144</v>
      </c>
      <c r="G21" t="s">
        <v>145</v>
      </c>
      <c r="H21" t="s">
        <v>146</v>
      </c>
      <c r="I21" t="s">
        <v>147</v>
      </c>
      <c r="K21" t="s">
        <v>148</v>
      </c>
      <c r="L21">
        <v>2021</v>
      </c>
      <c r="M21">
        <v>13</v>
      </c>
      <c r="N21">
        <v>4</v>
      </c>
      <c r="O21">
        <v>595</v>
      </c>
      <c r="P21">
        <v>613</v>
      </c>
      <c r="R21" t="s">
        <v>149</v>
      </c>
      <c r="S21" t="str">
        <f>HYPERLINK("http://dx.doi.org/10.18662/rrem/13.4/500","http://dx.doi.org/10.18662/rrem/13.4/500")</f>
        <v>http://dx.doi.org/10.18662/rrem/13.4/500</v>
      </c>
      <c r="T21" t="s">
        <v>150</v>
      </c>
      <c r="U21" t="str">
        <f>HYPERLINK("https%3A%2F%2Fwww.webofscience.com%2Fwos%2Fwoscc%2Ffull-record%2FWOS:000768418500034","View Full Record in Web of Science")</f>
        <v>View Full Record in Web of Science</v>
      </c>
    </row>
    <row r="22" spans="1:21" ht="12.75">
      <c r="A22">
        <v>21</v>
      </c>
      <c r="B22" t="s">
        <v>151</v>
      </c>
      <c r="C22" t="s">
        <v>152</v>
      </c>
      <c r="D22" t="s">
        <v>153</v>
      </c>
      <c r="H22" t="s">
        <v>154</v>
      </c>
      <c r="I22" t="s">
        <v>155</v>
      </c>
      <c r="K22" t="s">
        <v>33</v>
      </c>
      <c r="L22">
        <v>2021</v>
      </c>
      <c r="M22">
        <v>53</v>
      </c>
      <c r="N22">
        <v>2</v>
      </c>
      <c r="O22">
        <v>283</v>
      </c>
      <c r="P22">
        <v>290</v>
      </c>
      <c r="R22" t="s">
        <v>156</v>
      </c>
      <c r="S22" t="str">
        <f>HYPERLINK("http://dx.doi.org/10.1007/s11223-021-00287-x","http://dx.doi.org/10.1007/s11223-021-00287-x")</f>
        <v>http://dx.doi.org/10.1007/s11223-021-00287-x</v>
      </c>
      <c r="T22" t="s">
        <v>157</v>
      </c>
      <c r="U22" t="str">
        <f>HYPERLINK("https%3A%2F%2Fwww.webofscience.com%2Fwos%2Fwoscc%2Ffull-record%2FWOS:000670883000004","View Full Record in Web of Science")</f>
        <v>View Full Record in Web of Science</v>
      </c>
    </row>
    <row r="23" spans="1:21" ht="12.75">
      <c r="A23">
        <v>22</v>
      </c>
      <c r="B23" t="s">
        <v>158</v>
      </c>
      <c r="C23" t="s">
        <v>159</v>
      </c>
      <c r="D23" t="s">
        <v>160</v>
      </c>
      <c r="F23" t="s">
        <v>161</v>
      </c>
      <c r="G23" t="s">
        <v>162</v>
      </c>
      <c r="I23" t="s">
        <v>163</v>
      </c>
      <c r="K23" t="s">
        <v>164</v>
      </c>
      <c r="L23">
        <v>2021</v>
      </c>
      <c r="M23">
        <v>11</v>
      </c>
      <c r="N23">
        <v>11</v>
      </c>
      <c r="Q23">
        <v>660</v>
      </c>
      <c r="R23" t="s">
        <v>165</v>
      </c>
      <c r="S23" t="str">
        <f>HYPERLINK("http://dx.doi.org/10.3390/educsci11110660","http://dx.doi.org/10.3390/educsci11110660")</f>
        <v>http://dx.doi.org/10.3390/educsci11110660</v>
      </c>
      <c r="T23" t="s">
        <v>166</v>
      </c>
      <c r="U23" t="str">
        <f>HYPERLINK("https%3A%2F%2Fwww.webofscience.com%2Fwos%2Fwoscc%2Ffull-record%2FWOS:000724441700001","View Full Record in Web of Science")</f>
        <v>View Full Record in Web of Science</v>
      </c>
    </row>
    <row r="24" spans="1:21" ht="12.75">
      <c r="A24">
        <v>23</v>
      </c>
      <c r="B24" t="s">
        <v>167</v>
      </c>
      <c r="C24" t="s">
        <v>168</v>
      </c>
      <c r="D24" t="s">
        <v>169</v>
      </c>
      <c r="F24" t="s">
        <v>170</v>
      </c>
      <c r="G24" t="s">
        <v>171</v>
      </c>
      <c r="H24" t="s">
        <v>172</v>
      </c>
      <c r="I24" t="s">
        <v>173</v>
      </c>
      <c r="K24" t="s">
        <v>164</v>
      </c>
      <c r="L24">
        <v>2021</v>
      </c>
      <c r="M24">
        <v>10</v>
      </c>
      <c r="N24">
        <v>4</v>
      </c>
      <c r="O24">
        <v>1813</v>
      </c>
      <c r="P24">
        <v>1821</v>
      </c>
      <c r="R24" t="s">
        <v>174</v>
      </c>
      <c r="S24" t="str">
        <f>HYPERLINK("http://dx.doi.org/10.18421/TEM104-44","http://dx.doi.org/10.18421/TEM104-44")</f>
        <v>http://dx.doi.org/10.18421/TEM104-44</v>
      </c>
      <c r="T24" t="s">
        <v>175</v>
      </c>
      <c r="U24" t="str">
        <f>HYPERLINK("https%3A%2F%2Fwww.webofscience.com%2Fwos%2Fwoscc%2Ffull-record%2FWOS:000733414200044","View Full Record in Web of Science")</f>
        <v>View Full Record in Web of Science</v>
      </c>
    </row>
    <row r="25" spans="1:21" ht="12.75">
      <c r="A25">
        <v>24</v>
      </c>
      <c r="B25" t="s">
        <v>176</v>
      </c>
      <c r="C25" t="s">
        <v>177</v>
      </c>
      <c r="D25" t="s">
        <v>178</v>
      </c>
      <c r="E25" t="s">
        <v>24</v>
      </c>
      <c r="F25" t="s">
        <v>179</v>
      </c>
      <c r="G25" t="s">
        <v>180</v>
      </c>
      <c r="J25" t="s">
        <v>25</v>
      </c>
      <c r="L25">
        <v>2021</v>
      </c>
      <c r="O25">
        <v>527</v>
      </c>
      <c r="P25">
        <v>535</v>
      </c>
      <c r="R25" t="s">
        <v>181</v>
      </c>
      <c r="S25" t="str">
        <f>HYPERLINK("http://dx.doi.org/10.1109/IDAACS53288.2021.9660854","http://dx.doi.org/10.1109/IDAACS53288.2021.9660854")</f>
        <v>http://dx.doi.org/10.1109/IDAACS53288.2021.9660854</v>
      </c>
      <c r="T25" t="s">
        <v>182</v>
      </c>
      <c r="U25" t="str">
        <f>HYPERLINK("https%3A%2F%2Fwww.webofscience.com%2Fwos%2Fwoscc%2Ffull-record%2FWOS:000848377500094","View Full Record in Web of Science")</f>
        <v>View Full Record in Web of Science</v>
      </c>
    </row>
    <row r="26" spans="1:21" ht="12.75">
      <c r="A26">
        <v>25</v>
      </c>
      <c r="B26" t="s">
        <v>183</v>
      </c>
      <c r="C26" t="s">
        <v>184</v>
      </c>
      <c r="D26" t="s">
        <v>185</v>
      </c>
      <c r="F26" t="s">
        <v>186</v>
      </c>
      <c r="G26" t="s">
        <v>187</v>
      </c>
      <c r="H26" t="s">
        <v>188</v>
      </c>
      <c r="I26" t="s">
        <v>189</v>
      </c>
      <c r="L26">
        <v>2021</v>
      </c>
      <c r="N26">
        <v>2</v>
      </c>
      <c r="O26">
        <v>93</v>
      </c>
      <c r="P26">
        <v>111</v>
      </c>
      <c r="T26" t="s">
        <v>190</v>
      </c>
      <c r="U26" t="str">
        <f>HYPERLINK("https%3A%2F%2Fwww.webofscience.com%2Fwos%2Fwoscc%2Ffull-record%2FWOS:000665045800007","View Full Record in Web of Science")</f>
        <v>View Full Record in Web of Science</v>
      </c>
    </row>
    <row r="27" spans="1:21" ht="12.75">
      <c r="A27">
        <v>26</v>
      </c>
      <c r="B27" t="s">
        <v>191</v>
      </c>
      <c r="C27" t="s">
        <v>192</v>
      </c>
      <c r="D27" t="s">
        <v>193</v>
      </c>
      <c r="F27" t="s">
        <v>194</v>
      </c>
      <c r="G27" t="s">
        <v>195</v>
      </c>
      <c r="H27" t="s">
        <v>196</v>
      </c>
      <c r="I27" t="s">
        <v>197</v>
      </c>
      <c r="K27" t="s">
        <v>33</v>
      </c>
      <c r="L27">
        <v>2021</v>
      </c>
      <c r="M27">
        <v>12</v>
      </c>
      <c r="N27">
        <v>1</v>
      </c>
      <c r="O27">
        <v>368</v>
      </c>
      <c r="P27">
        <v>379</v>
      </c>
      <c r="R27" t="s">
        <v>198</v>
      </c>
      <c r="S27" t="str">
        <f>HYPERLINK("http://dx.doi.org/10.18662/po/12.1/266","http://dx.doi.org/10.18662/po/12.1/266")</f>
        <v>http://dx.doi.org/10.18662/po/12.1/266</v>
      </c>
      <c r="T27" t="s">
        <v>199</v>
      </c>
      <c r="U27" t="str">
        <f>HYPERLINK("https%3A%2F%2Fwww.webofscience.com%2Fwos%2Fwoscc%2Ffull-record%2FWOS:000631639200025","View Full Record in Web of Science")</f>
        <v>View Full Record in Web of Science</v>
      </c>
    </row>
    <row r="28" spans="1:21" ht="12.75">
      <c r="A28">
        <v>27</v>
      </c>
      <c r="B28" t="s">
        <v>200</v>
      </c>
      <c r="C28" t="s">
        <v>201</v>
      </c>
      <c r="D28" t="s">
        <v>104</v>
      </c>
      <c r="F28" t="s">
        <v>202</v>
      </c>
      <c r="G28" t="s">
        <v>203</v>
      </c>
      <c r="H28" t="s">
        <v>107</v>
      </c>
      <c r="L28">
        <v>2021</v>
      </c>
      <c r="N28">
        <v>3</v>
      </c>
      <c r="O28">
        <v>188</v>
      </c>
      <c r="P28">
        <v>198</v>
      </c>
      <c r="R28" t="s">
        <v>204</v>
      </c>
      <c r="S28" t="str">
        <f>HYPERLINK("http://dx.doi.org/10.21272/mmi.2021.3-16","http://dx.doi.org/10.21272/mmi.2021.3-16")</f>
        <v>http://dx.doi.org/10.21272/mmi.2021.3-16</v>
      </c>
      <c r="T28" t="s">
        <v>205</v>
      </c>
      <c r="U28" t="str">
        <f>HYPERLINK("https%3A%2F%2Fwww.webofscience.com%2Fwos%2Fwoscc%2Ffull-record%2FWOS:000712484700005","View Full Record in Web of Science")</f>
        <v>View Full Record in Web of Science</v>
      </c>
    </row>
    <row r="29" spans="1:21" ht="12.75">
      <c r="A29">
        <v>28</v>
      </c>
      <c r="B29" t="s">
        <v>206</v>
      </c>
      <c r="C29" t="s">
        <v>207</v>
      </c>
      <c r="D29" t="s">
        <v>208</v>
      </c>
      <c r="E29" t="s">
        <v>209</v>
      </c>
      <c r="G29" t="s">
        <v>210</v>
      </c>
      <c r="H29" t="s">
        <v>211</v>
      </c>
      <c r="L29">
        <v>2021</v>
      </c>
      <c r="M29">
        <v>181</v>
      </c>
      <c r="O29">
        <v>905</v>
      </c>
      <c r="P29">
        <v>912</v>
      </c>
      <c r="R29" t="s">
        <v>212</v>
      </c>
      <c r="S29" t="str">
        <f>HYPERLINK("http://dx.doi.org/10.1016/j.procs.2021.01.246","http://dx.doi.org/10.1016/j.procs.2021.01.246")</f>
        <v>http://dx.doi.org/10.1016/j.procs.2021.01.246</v>
      </c>
      <c r="T29" t="s">
        <v>213</v>
      </c>
      <c r="U29" t="str">
        <f>HYPERLINK("https%3A%2F%2Fwww.webofscience.com%2Fwos%2Fwoscc%2Ffull-record%2FWOS:000655346400111","View Full Record in Web of Science")</f>
        <v>View Full Record in Web of Science</v>
      </c>
    </row>
    <row r="30" spans="1:21" ht="12.75">
      <c r="A30">
        <v>29</v>
      </c>
      <c r="B30" t="s">
        <v>214</v>
      </c>
      <c r="C30" t="s">
        <v>215</v>
      </c>
      <c r="D30" t="s">
        <v>216</v>
      </c>
      <c r="E30" t="s">
        <v>217</v>
      </c>
      <c r="F30" t="s">
        <v>218</v>
      </c>
      <c r="G30" t="s">
        <v>219</v>
      </c>
      <c r="J30" t="s">
        <v>220</v>
      </c>
      <c r="L30">
        <v>2021</v>
      </c>
      <c r="O30">
        <v>326</v>
      </c>
      <c r="P30">
        <v>330</v>
      </c>
      <c r="R30" t="s">
        <v>221</v>
      </c>
      <c r="S30" t="str">
        <f>HYPERLINK("http://dx.doi.org/10.1109/EUROCON52738.2021.9535582","http://dx.doi.org/10.1109/EUROCON52738.2021.9535582")</f>
        <v>http://dx.doi.org/10.1109/EUROCON52738.2021.9535582</v>
      </c>
      <c r="T30" t="s">
        <v>222</v>
      </c>
      <c r="U30" t="str">
        <f>HYPERLINK("https%3A%2F%2Fwww.webofscience.com%2Fwos%2Fwoscc%2Ffull-record%2FWOS:000728121700061","View Full Record in Web of Science")</f>
        <v>View Full Record in Web of Science</v>
      </c>
    </row>
    <row r="31" spans="1:21" ht="12.75">
      <c r="A31">
        <v>30</v>
      </c>
      <c r="B31" t="s">
        <v>223</v>
      </c>
      <c r="C31" t="s">
        <v>224</v>
      </c>
      <c r="D31" t="s">
        <v>225</v>
      </c>
      <c r="E31" t="s">
        <v>226</v>
      </c>
      <c r="F31" t="s">
        <v>227</v>
      </c>
      <c r="G31" t="s">
        <v>228</v>
      </c>
      <c r="H31" t="s">
        <v>42</v>
      </c>
      <c r="L31">
        <v>2021</v>
      </c>
      <c r="M31">
        <v>3038</v>
      </c>
      <c r="O31">
        <v>22</v>
      </c>
      <c r="P31">
        <v>33</v>
      </c>
      <c r="T31" t="s">
        <v>229</v>
      </c>
      <c r="U31" t="str">
        <f>HYPERLINK("https%3A%2F%2Fwww.webofscience.com%2Fwos%2Fwoscc%2Ffull-record%2FWOS:000770795000003","View Full Record in Web of Science")</f>
        <v>View Full Record in Web of Science</v>
      </c>
    </row>
    <row r="32" spans="1:21" ht="12.75">
      <c r="A32">
        <v>31</v>
      </c>
      <c r="B32" t="s">
        <v>230</v>
      </c>
      <c r="C32" t="s">
        <v>231</v>
      </c>
      <c r="D32" t="s">
        <v>232</v>
      </c>
      <c r="F32" t="s">
        <v>233</v>
      </c>
      <c r="H32" t="s">
        <v>234</v>
      </c>
      <c r="I32" t="s">
        <v>235</v>
      </c>
      <c r="K32" t="s">
        <v>236</v>
      </c>
      <c r="L32">
        <v>2021</v>
      </c>
      <c r="N32">
        <v>3</v>
      </c>
      <c r="O32">
        <v>129</v>
      </c>
      <c r="P32">
        <v>143</v>
      </c>
      <c r="R32" t="s">
        <v>237</v>
      </c>
      <c r="S32" t="str">
        <f>HYPERLINK("http://dx.doi.org/10.33327/AJEE-18-4.3-n000075","http://dx.doi.org/10.33327/AJEE-18-4.3-n000075")</f>
        <v>http://dx.doi.org/10.33327/AJEE-18-4.3-n000075</v>
      </c>
      <c r="T32" t="s">
        <v>238</v>
      </c>
      <c r="U32" t="str">
        <f>HYPERLINK("https%3A%2F%2Fwww.webofscience.com%2Fwos%2Fwoscc%2Ffull-record%2FWOS:000680836300008","View Full Record in Web of Science")</f>
        <v>View Full Record in Web of Science</v>
      </c>
    </row>
    <row r="33" spans="1:21" ht="12.75">
      <c r="A33">
        <v>32</v>
      </c>
      <c r="B33" t="s">
        <v>239</v>
      </c>
      <c r="C33" t="s">
        <v>240</v>
      </c>
      <c r="D33" t="s">
        <v>178</v>
      </c>
      <c r="E33" t="s">
        <v>24</v>
      </c>
      <c r="F33" t="s">
        <v>241</v>
      </c>
      <c r="G33" t="s">
        <v>242</v>
      </c>
      <c r="J33" t="s">
        <v>25</v>
      </c>
      <c r="L33">
        <v>2021</v>
      </c>
      <c r="O33">
        <v>60</v>
      </c>
      <c r="P33">
        <v>63</v>
      </c>
      <c r="R33" t="s">
        <v>243</v>
      </c>
      <c r="S33" t="str">
        <f>HYPERLINK("http://dx.doi.org/10.1109/IDAACS53288.2021.9660967","http://dx.doi.org/10.1109/IDAACS53288.2021.9660967")</f>
        <v>http://dx.doi.org/10.1109/IDAACS53288.2021.9660967</v>
      </c>
      <c r="T33" t="s">
        <v>244</v>
      </c>
      <c r="U33" t="str">
        <f>HYPERLINK("https%3A%2F%2Fwww.webofscience.com%2Fwos%2Fwoscc%2Ffull-record%2FWOS:000848377500012","View Full Record in Web of Science")</f>
        <v>View Full Record in Web of Science</v>
      </c>
    </row>
    <row r="34" spans="1:21" ht="12.75">
      <c r="A34">
        <v>33</v>
      </c>
      <c r="B34" t="s">
        <v>245</v>
      </c>
      <c r="C34" t="s">
        <v>246</v>
      </c>
      <c r="D34" t="s">
        <v>70</v>
      </c>
      <c r="H34" t="s">
        <v>73</v>
      </c>
      <c r="I34" t="s">
        <v>74</v>
      </c>
      <c r="L34">
        <v>2021</v>
      </c>
      <c r="M34">
        <v>4</v>
      </c>
      <c r="N34">
        <v>39</v>
      </c>
      <c r="O34">
        <v>349</v>
      </c>
      <c r="P34">
        <v>361</v>
      </c>
      <c r="T34" t="s">
        <v>247</v>
      </c>
      <c r="U34" t="str">
        <f>HYPERLINK("https%3A%2F%2Fwww.webofscience.com%2Fwos%2Fwoscc%2Ffull-record%2FWOS:000707037700028","View Full Record in Web of Science")</f>
        <v>View Full Record in Web of Science</v>
      </c>
    </row>
    <row r="35" spans="1:21" ht="12.75">
      <c r="A35">
        <v>34</v>
      </c>
      <c r="B35" t="s">
        <v>248</v>
      </c>
      <c r="C35" t="s">
        <v>249</v>
      </c>
      <c r="D35" t="s">
        <v>250</v>
      </c>
      <c r="F35" t="s">
        <v>251</v>
      </c>
      <c r="G35" t="s">
        <v>252</v>
      </c>
      <c r="H35" t="s">
        <v>253</v>
      </c>
      <c r="I35" t="s">
        <v>254</v>
      </c>
      <c r="L35">
        <v>2021</v>
      </c>
      <c r="M35">
        <v>30</v>
      </c>
      <c r="N35">
        <v>1</v>
      </c>
      <c r="O35">
        <v>201</v>
      </c>
      <c r="P35">
        <v>208</v>
      </c>
      <c r="R35" t="s">
        <v>255</v>
      </c>
      <c r="S35" t="str">
        <f>HYPERLINK("http://dx.doi.org/10.15421/112118","http://dx.doi.org/10.15421/112118")</f>
        <v>http://dx.doi.org/10.15421/112118</v>
      </c>
      <c r="T35" t="s">
        <v>256</v>
      </c>
      <c r="U35" t="str">
        <f>HYPERLINK("https%3A%2F%2Fwww.webofscience.com%2Fwos%2Fwoscc%2Ffull-record%2FWOS:000639669400018","View Full Record in Web of Science")</f>
        <v>View Full Record in Web of Science</v>
      </c>
    </row>
    <row r="36" spans="1:21" ht="12.75">
      <c r="A36">
        <v>35</v>
      </c>
      <c r="B36" t="s">
        <v>257</v>
      </c>
      <c r="C36" t="s">
        <v>258</v>
      </c>
      <c r="D36" t="s">
        <v>259</v>
      </c>
      <c r="F36" t="s">
        <v>260</v>
      </c>
      <c r="G36" t="s">
        <v>261</v>
      </c>
      <c r="H36" t="s">
        <v>262</v>
      </c>
      <c r="I36" t="s">
        <v>263</v>
      </c>
      <c r="K36" t="s">
        <v>264</v>
      </c>
      <c r="L36">
        <v>2021</v>
      </c>
      <c r="M36">
        <v>9</v>
      </c>
      <c r="Q36" t="s">
        <v>265</v>
      </c>
      <c r="R36" t="s">
        <v>266</v>
      </c>
      <c r="S36" t="str">
        <f>HYPERLINK("http://dx.doi.org/10.20511/pyr2021.v9nSPE3.1293","http://dx.doi.org/10.20511/pyr2021.v9nSPE3.1293")</f>
        <v>http://dx.doi.org/10.20511/pyr2021.v9nSPE3.1293</v>
      </c>
      <c r="T36" t="s">
        <v>267</v>
      </c>
      <c r="U36" t="str">
        <f>HYPERLINK("https%3A%2F%2Fwww.webofscience.com%2Fwos%2Fwoscc%2Ffull-record%2FWOS:000668016100035","View Full Record in Web of Science")</f>
        <v>View Full Record in Web of Science</v>
      </c>
    </row>
    <row r="37" spans="1:21" ht="12.75">
      <c r="A37">
        <v>36</v>
      </c>
      <c r="B37" t="s">
        <v>268</v>
      </c>
      <c r="C37" t="s">
        <v>269</v>
      </c>
      <c r="D37" t="s">
        <v>38</v>
      </c>
      <c r="E37" t="s">
        <v>39</v>
      </c>
      <c r="F37" t="s">
        <v>218</v>
      </c>
      <c r="G37" t="s">
        <v>219</v>
      </c>
      <c r="H37" t="s">
        <v>42</v>
      </c>
      <c r="L37">
        <v>2021</v>
      </c>
      <c r="M37">
        <v>2870</v>
      </c>
      <c r="T37" t="s">
        <v>270</v>
      </c>
      <c r="U37" t="str">
        <f>HYPERLINK("https%3A%2F%2Fwww.webofscience.com%2Fwos%2Fwoscc%2Ffull-record%2FWOS:000682922000095","View Full Record in Web of Science")</f>
        <v>View Full Record in Web of Science</v>
      </c>
    </row>
    <row r="38" spans="1:21" ht="12.75">
      <c r="A38">
        <v>37</v>
      </c>
      <c r="B38" t="s">
        <v>271</v>
      </c>
      <c r="C38" t="s">
        <v>272</v>
      </c>
      <c r="D38" t="s">
        <v>273</v>
      </c>
      <c r="H38" t="s">
        <v>274</v>
      </c>
      <c r="I38" t="s">
        <v>275</v>
      </c>
      <c r="L38">
        <v>2021</v>
      </c>
      <c r="M38">
        <v>39</v>
      </c>
      <c r="N38">
        <v>5</v>
      </c>
      <c r="R38" t="s">
        <v>276</v>
      </c>
      <c r="S38" t="str">
        <f>HYPERLINK("http://dx.doi.org/10.25115/eea.v39i5.5232","http://dx.doi.org/10.25115/eea.v39i5.5232")</f>
        <v>http://dx.doi.org/10.25115/eea.v39i5.5232</v>
      </c>
      <c r="T38" t="s">
        <v>277</v>
      </c>
      <c r="U38" t="str">
        <f>HYPERLINK("https%3A%2F%2Fwww.webofscience.com%2Fwos%2Fwoscc%2Ffull-record%2FWOS:000657220600049","View Full Record in Web of Science")</f>
        <v>View Full Record in Web of Science</v>
      </c>
    </row>
    <row r="39" spans="1:21" ht="12.75">
      <c r="A39">
        <v>38</v>
      </c>
      <c r="B39" t="s">
        <v>278</v>
      </c>
      <c r="C39" t="s">
        <v>279</v>
      </c>
      <c r="D39" t="s">
        <v>23</v>
      </c>
      <c r="E39" t="s">
        <v>24</v>
      </c>
      <c r="J39" t="s">
        <v>25</v>
      </c>
      <c r="L39">
        <v>2021</v>
      </c>
      <c r="O39">
        <v>1195</v>
      </c>
      <c r="P39">
        <v>1199</v>
      </c>
      <c r="R39" t="s">
        <v>280</v>
      </c>
      <c r="S39" t="str">
        <f>HYPERLINK("http://dx.doi.org/10.1109/IDAACS53288.2021.9660388","http://dx.doi.org/10.1109/IDAACS53288.2021.9660388")</f>
        <v>http://dx.doi.org/10.1109/IDAACS53288.2021.9660388</v>
      </c>
      <c r="T39" t="s">
        <v>281</v>
      </c>
      <c r="U39" t="str">
        <f>HYPERLINK("https%3A%2F%2Fwww.webofscience.com%2Fwos%2Fwoscc%2Ffull-record%2FWOS:000848390800107","View Full Record in Web of Science")</f>
        <v>View Full Record in Web of Science</v>
      </c>
    </row>
    <row r="40" spans="1:21" ht="12.75">
      <c r="A40">
        <v>39</v>
      </c>
      <c r="B40" t="s">
        <v>282</v>
      </c>
      <c r="C40" t="s">
        <v>283</v>
      </c>
      <c r="D40" t="s">
        <v>259</v>
      </c>
      <c r="F40" t="s">
        <v>284</v>
      </c>
      <c r="G40" t="s">
        <v>285</v>
      </c>
      <c r="H40" t="s">
        <v>262</v>
      </c>
      <c r="I40" t="s">
        <v>263</v>
      </c>
      <c r="K40" t="s">
        <v>264</v>
      </c>
      <c r="L40">
        <v>2021</v>
      </c>
      <c r="M40">
        <v>9</v>
      </c>
      <c r="Q40" t="s">
        <v>286</v>
      </c>
      <c r="R40" t="s">
        <v>287</v>
      </c>
      <c r="S40" t="str">
        <f>HYPERLINK("http://dx.doi.org/10.20511/pyr2021.v9nSPE3.1173","http://dx.doi.org/10.20511/pyr2021.v9nSPE3.1173")</f>
        <v>http://dx.doi.org/10.20511/pyr2021.v9nSPE3.1173</v>
      </c>
      <c r="T40" t="s">
        <v>288</v>
      </c>
      <c r="U40" t="str">
        <f>HYPERLINK("https%3A%2F%2Fwww.webofscience.com%2Fwos%2Fwoscc%2Ffull-record%2FWOS:000631706900044","View Full Record in Web of Science")</f>
        <v>View Full Record in Web of Science</v>
      </c>
    </row>
    <row r="41" spans="1:21" ht="12.75">
      <c r="A41">
        <v>40</v>
      </c>
      <c r="B41" t="s">
        <v>289</v>
      </c>
      <c r="C41" t="s">
        <v>290</v>
      </c>
      <c r="D41" t="s">
        <v>178</v>
      </c>
      <c r="E41" t="s">
        <v>24</v>
      </c>
      <c r="F41" t="s">
        <v>291</v>
      </c>
      <c r="G41" t="s">
        <v>292</v>
      </c>
      <c r="J41" t="s">
        <v>25</v>
      </c>
      <c r="L41">
        <v>2021</v>
      </c>
      <c r="O41">
        <v>504</v>
      </c>
      <c r="P41">
        <v>509</v>
      </c>
      <c r="R41" t="s">
        <v>293</v>
      </c>
      <c r="S41" t="str">
        <f>HYPERLINK("http://dx.doi.org/10.1109/IDAACS53288.2021.9661027","http://dx.doi.org/10.1109/IDAACS53288.2021.9661027")</f>
        <v>http://dx.doi.org/10.1109/IDAACS53288.2021.9661027</v>
      </c>
      <c r="T41" t="s">
        <v>294</v>
      </c>
      <c r="U41" t="str">
        <f>HYPERLINK("https%3A%2F%2Fwww.webofscience.com%2Fwos%2Fwoscc%2Ffull-record%2FWOS:000848377500090","View Full Record in Web of Science")</f>
        <v>View Full Record in Web of Science</v>
      </c>
    </row>
    <row r="42" spans="1:21" ht="12.75">
      <c r="A42">
        <v>41</v>
      </c>
      <c r="B42" t="s">
        <v>295</v>
      </c>
      <c r="C42" t="s">
        <v>296</v>
      </c>
      <c r="D42" t="s">
        <v>23</v>
      </c>
      <c r="E42" t="s">
        <v>24</v>
      </c>
      <c r="J42" t="s">
        <v>25</v>
      </c>
      <c r="L42">
        <v>2021</v>
      </c>
      <c r="O42">
        <v>984</v>
      </c>
      <c r="P42">
        <v>989</v>
      </c>
      <c r="R42" t="s">
        <v>297</v>
      </c>
      <c r="S42" t="str">
        <f>HYPERLINK("http://dx.doi.org/10.1109/IDAACS53288.2021.9660961","http://dx.doi.org/10.1109/IDAACS53288.2021.9660961")</f>
        <v>http://dx.doi.org/10.1109/IDAACS53288.2021.9660961</v>
      </c>
      <c r="T42" t="s">
        <v>298</v>
      </c>
      <c r="U42" t="str">
        <f>HYPERLINK("https%3A%2F%2Fwww.webofscience.com%2Fwos%2Fwoscc%2Ffull-record%2FWOS:000848390800071","View Full Record in Web of Science")</f>
        <v>View Full Record in Web of Science</v>
      </c>
    </row>
    <row r="43" spans="1:21" ht="12.75">
      <c r="A43">
        <v>42</v>
      </c>
      <c r="B43" t="s">
        <v>299</v>
      </c>
      <c r="C43" t="s">
        <v>300</v>
      </c>
      <c r="D43" t="s">
        <v>46</v>
      </c>
      <c r="F43" t="s">
        <v>301</v>
      </c>
      <c r="G43" t="s">
        <v>302</v>
      </c>
      <c r="H43" t="s">
        <v>49</v>
      </c>
      <c r="I43" t="s">
        <v>50</v>
      </c>
      <c r="L43">
        <v>2021</v>
      </c>
      <c r="M43">
        <v>7</v>
      </c>
      <c r="N43">
        <v>3</v>
      </c>
      <c r="O43">
        <v>186</v>
      </c>
      <c r="P43">
        <v>194</v>
      </c>
      <c r="R43" t="s">
        <v>303</v>
      </c>
      <c r="S43" t="str">
        <f>HYPERLINK("http://dx.doi.org/10.30525/2256-0742/2021-7-3-186-194","http://dx.doi.org/10.30525/2256-0742/2021-7-3-186-194")</f>
        <v>http://dx.doi.org/10.30525/2256-0742/2021-7-3-186-194</v>
      </c>
      <c r="T43" t="s">
        <v>304</v>
      </c>
      <c r="U43" t="str">
        <f>HYPERLINK("https%3A%2F%2Fwww.webofscience.com%2Fwos%2Fwoscc%2Ffull-record%2FWOS:000686590300022","View Full Record in Web of Science")</f>
        <v>View Full Record in Web of Science</v>
      </c>
    </row>
    <row r="44" spans="1:21" ht="12.75">
      <c r="A44">
        <v>43</v>
      </c>
      <c r="B44" t="s">
        <v>305</v>
      </c>
      <c r="C44" t="s">
        <v>306</v>
      </c>
      <c r="D44" t="s">
        <v>307</v>
      </c>
      <c r="E44" t="s">
        <v>308</v>
      </c>
      <c r="F44" t="s">
        <v>218</v>
      </c>
      <c r="G44" t="s">
        <v>219</v>
      </c>
      <c r="H44" t="s">
        <v>309</v>
      </c>
      <c r="I44" t="s">
        <v>310</v>
      </c>
      <c r="J44" t="s">
        <v>311</v>
      </c>
      <c r="L44">
        <v>2021</v>
      </c>
      <c r="R44" t="s">
        <v>312</v>
      </c>
      <c r="S44" t="str">
        <f>HYPERLINK("http://dx.doi.org/10.1109/CADSM52681.2021.9385264","http://dx.doi.org/10.1109/CADSM52681.2021.9385264")</f>
        <v>http://dx.doi.org/10.1109/CADSM52681.2021.9385264</v>
      </c>
      <c r="T44" t="s">
        <v>313</v>
      </c>
      <c r="U44" t="str">
        <f>HYPERLINK("https%3A%2F%2Fwww.webofscience.com%2Fwos%2Fwoscc%2Ffull-record%2FWOS:000668942500050","View Full Record in Web of Science")</f>
        <v>View Full Record in Web of Science</v>
      </c>
    </row>
    <row r="45" spans="1:21" ht="12.75">
      <c r="A45">
        <v>44</v>
      </c>
      <c r="B45" t="s">
        <v>314</v>
      </c>
      <c r="C45" t="s">
        <v>315</v>
      </c>
      <c r="D45" t="s">
        <v>316</v>
      </c>
      <c r="F45" t="s">
        <v>317</v>
      </c>
      <c r="G45" t="s">
        <v>318</v>
      </c>
      <c r="I45" t="s">
        <v>319</v>
      </c>
      <c r="K45" t="s">
        <v>148</v>
      </c>
      <c r="L45">
        <v>2021</v>
      </c>
      <c r="M45">
        <v>11</v>
      </c>
      <c r="N45">
        <v>4</v>
      </c>
      <c r="Q45">
        <v>104</v>
      </c>
      <c r="R45" t="s">
        <v>320</v>
      </c>
      <c r="S45" t="str">
        <f>HYPERLINK("http://dx.doi.org/10.3390/admsci11040104","http://dx.doi.org/10.3390/admsci11040104")</f>
        <v>http://dx.doi.org/10.3390/admsci11040104</v>
      </c>
      <c r="T45" t="s">
        <v>321</v>
      </c>
      <c r="U45" t="str">
        <f>HYPERLINK("https%3A%2F%2Fwww.webofscience.com%2Fwos%2Fwoscc%2Ffull-record%2FWOS:000735676600001","View Full Record in Web of Science")</f>
        <v>View Full Record in Web of Science</v>
      </c>
    </row>
    <row r="46" spans="1:21" ht="12.75">
      <c r="A46">
        <v>45</v>
      </c>
      <c r="B46" t="s">
        <v>322</v>
      </c>
      <c r="C46" t="s">
        <v>323</v>
      </c>
      <c r="D46" t="s">
        <v>324</v>
      </c>
      <c r="F46" t="s">
        <v>325</v>
      </c>
      <c r="G46" t="s">
        <v>326</v>
      </c>
      <c r="I46" t="s">
        <v>327</v>
      </c>
      <c r="K46" t="s">
        <v>33</v>
      </c>
      <c r="L46">
        <v>2021</v>
      </c>
      <c r="M46">
        <v>13</v>
      </c>
      <c r="N46">
        <v>5</v>
      </c>
      <c r="Q46">
        <v>2768</v>
      </c>
      <c r="R46" t="s">
        <v>328</v>
      </c>
      <c r="S46" t="str">
        <f>HYPERLINK("http://dx.doi.org/10.3390/su13052768","http://dx.doi.org/10.3390/su13052768")</f>
        <v>http://dx.doi.org/10.3390/su13052768</v>
      </c>
      <c r="T46" t="s">
        <v>329</v>
      </c>
      <c r="U46" t="str">
        <f>HYPERLINK("https%3A%2F%2Fwww.webofscience.com%2Fwos%2Fwoscc%2Ffull-record%2FWOS:000628572000001","View Full Record in Web of Science")</f>
        <v>View Full Record in Web of Science</v>
      </c>
    </row>
    <row r="47" spans="1:21" ht="12.75">
      <c r="A47">
        <v>46</v>
      </c>
      <c r="B47" t="s">
        <v>330</v>
      </c>
      <c r="C47" t="s">
        <v>331</v>
      </c>
      <c r="D47" t="s">
        <v>46</v>
      </c>
      <c r="F47" t="s">
        <v>332</v>
      </c>
      <c r="G47" t="s">
        <v>333</v>
      </c>
      <c r="H47" t="s">
        <v>49</v>
      </c>
      <c r="I47" t="s">
        <v>50</v>
      </c>
      <c r="L47">
        <v>2021</v>
      </c>
      <c r="M47">
        <v>7</v>
      </c>
      <c r="N47">
        <v>3</v>
      </c>
      <c r="O47">
        <v>29</v>
      </c>
      <c r="P47">
        <v>36</v>
      </c>
      <c r="R47" t="s">
        <v>334</v>
      </c>
      <c r="S47" t="str">
        <f>HYPERLINK("http://dx.doi.org/10.30525/2256-0742/2021-7-3-29-36","http://dx.doi.org/10.30525/2256-0742/2021-7-3-29-36")</f>
        <v>http://dx.doi.org/10.30525/2256-0742/2021-7-3-29-36</v>
      </c>
      <c r="T47" t="s">
        <v>335</v>
      </c>
      <c r="U47" t="str">
        <f>HYPERLINK("https%3A%2F%2Fwww.webofscience.com%2Fwos%2Fwoscc%2Ffull-record%2FWOS:000686590300004","View Full Record in Web of Science")</f>
        <v>View Full Record in Web of Science</v>
      </c>
    </row>
    <row r="48" spans="1:21" ht="12.75">
      <c r="A48">
        <v>47</v>
      </c>
      <c r="B48" t="s">
        <v>336</v>
      </c>
      <c r="C48" t="s">
        <v>337</v>
      </c>
      <c r="D48" t="s">
        <v>338</v>
      </c>
      <c r="H48" t="s">
        <v>339</v>
      </c>
      <c r="I48" t="s">
        <v>340</v>
      </c>
      <c r="L48">
        <v>2021</v>
      </c>
      <c r="M48">
        <v>43</v>
      </c>
      <c r="N48">
        <v>4</v>
      </c>
      <c r="O48">
        <v>555</v>
      </c>
      <c r="P48">
        <v>561</v>
      </c>
      <c r="R48" t="s">
        <v>341</v>
      </c>
      <c r="S48" t="str">
        <f>HYPERLINK("http://dx.doi.org/10.15544/mts.2021.50","http://dx.doi.org/10.15544/mts.2021.50")</f>
        <v>http://dx.doi.org/10.15544/mts.2021.50</v>
      </c>
      <c r="T48" t="s">
        <v>342</v>
      </c>
      <c r="U48" t="str">
        <f>HYPERLINK("https%3A%2F%2Fwww.webofscience.com%2Fwos%2Fwoscc%2Ffull-record%2FWOS:000752402300010","View Full Record in Web of Science")</f>
        <v>View Full Record in Web of Science</v>
      </c>
    </row>
    <row r="49" spans="1:21" ht="12.75">
      <c r="A49">
        <v>48</v>
      </c>
      <c r="B49" t="s">
        <v>343</v>
      </c>
      <c r="C49" t="s">
        <v>344</v>
      </c>
      <c r="D49" t="s">
        <v>345</v>
      </c>
      <c r="F49" t="s">
        <v>346</v>
      </c>
      <c r="G49" t="s">
        <v>347</v>
      </c>
      <c r="H49" t="s">
        <v>348</v>
      </c>
      <c r="I49" t="s">
        <v>349</v>
      </c>
      <c r="L49">
        <v>2021</v>
      </c>
      <c r="M49">
        <v>13</v>
      </c>
      <c r="N49">
        <v>3</v>
      </c>
      <c r="O49">
        <v>619</v>
      </c>
      <c r="P49">
        <v>630</v>
      </c>
      <c r="R49" t="s">
        <v>350</v>
      </c>
      <c r="S49" t="str">
        <f>HYPERLINK("http://dx.doi.org/10.15330/cmp.13.3.619-630","http://dx.doi.org/10.15330/cmp.13.3.619-630")</f>
        <v>http://dx.doi.org/10.15330/cmp.13.3.619-630</v>
      </c>
      <c r="T49" t="s">
        <v>351</v>
      </c>
      <c r="U49" t="str">
        <f>HYPERLINK("https%3A%2F%2Fwww.webofscience.com%2Fwos%2Fwoscc%2Ffull-record%2FWOS:000740696900004","View Full Record in Web of Science")</f>
        <v>View Full Record in Web of Science</v>
      </c>
    </row>
    <row r="50" spans="1:21" ht="12.75">
      <c r="A50">
        <v>49</v>
      </c>
      <c r="B50" t="s">
        <v>352</v>
      </c>
      <c r="C50" t="s">
        <v>353</v>
      </c>
      <c r="D50" t="s">
        <v>354</v>
      </c>
      <c r="F50" t="s">
        <v>355</v>
      </c>
      <c r="H50" t="s">
        <v>356</v>
      </c>
      <c r="L50">
        <v>2021</v>
      </c>
      <c r="M50">
        <v>11</v>
      </c>
      <c r="N50">
        <v>1</v>
      </c>
      <c r="O50">
        <v>145</v>
      </c>
      <c r="P50">
        <v>152</v>
      </c>
      <c r="T50" t="s">
        <v>357</v>
      </c>
      <c r="U50" t="str">
        <f>HYPERLINK("https%3A%2F%2Fwww.webofscience.com%2Fwos%2Fwoscc%2Ffull-record%2FWOS:000636069200021","View Full Record in Web of Science")</f>
        <v>View Full Record in Web of Science</v>
      </c>
    </row>
    <row r="51" spans="1:21" ht="12.75">
      <c r="A51">
        <v>50</v>
      </c>
      <c r="B51" t="s">
        <v>358</v>
      </c>
      <c r="C51" t="s">
        <v>359</v>
      </c>
      <c r="D51" t="s">
        <v>23</v>
      </c>
      <c r="E51" t="s">
        <v>24</v>
      </c>
      <c r="F51" t="s">
        <v>360</v>
      </c>
      <c r="G51" t="s">
        <v>361</v>
      </c>
      <c r="J51" t="s">
        <v>25</v>
      </c>
      <c r="L51">
        <v>2021</v>
      </c>
      <c r="O51">
        <v>990</v>
      </c>
      <c r="P51">
        <v>996</v>
      </c>
      <c r="R51" t="s">
        <v>362</v>
      </c>
      <c r="S51" t="str">
        <f>HYPERLINK("http://dx.doi.org/10.1109/IDAACS53288.2021.9660894","http://dx.doi.org/10.1109/IDAACS53288.2021.9660894")</f>
        <v>http://dx.doi.org/10.1109/IDAACS53288.2021.9660894</v>
      </c>
      <c r="T51" t="s">
        <v>363</v>
      </c>
      <c r="U51" t="str">
        <f>HYPERLINK("https%3A%2F%2Fwww.webofscience.com%2Fwos%2Fwoscc%2Ffull-record%2FWOS:000848390800072","View Full Record in Web of Science")</f>
        <v>View Full Record in Web of Science</v>
      </c>
    </row>
    <row r="52" spans="1:21" ht="12.75">
      <c r="A52">
        <v>51</v>
      </c>
      <c r="B52" t="s">
        <v>364</v>
      </c>
      <c r="C52" t="s">
        <v>365</v>
      </c>
      <c r="D52" t="s">
        <v>70</v>
      </c>
      <c r="F52" t="s">
        <v>366</v>
      </c>
      <c r="G52" t="s">
        <v>367</v>
      </c>
      <c r="H52" t="s">
        <v>73</v>
      </c>
      <c r="I52" t="s">
        <v>74</v>
      </c>
      <c r="L52">
        <v>2021</v>
      </c>
      <c r="M52">
        <v>4</v>
      </c>
      <c r="N52">
        <v>39</v>
      </c>
      <c r="O52">
        <v>29</v>
      </c>
      <c r="P52">
        <v>34</v>
      </c>
      <c r="T52" t="s">
        <v>368</v>
      </c>
      <c r="U52" t="str">
        <f>HYPERLINK("https%3A%2F%2Fwww.webofscience.com%2Fwos%2Fwoscc%2Ffull-record%2FWOS:000707037700003","View Full Record in Web of Science")</f>
        <v>View Full Record in Web of Science</v>
      </c>
    </row>
    <row r="53" spans="1:21" ht="12.75">
      <c r="A53">
        <v>52</v>
      </c>
      <c r="B53" t="s">
        <v>369</v>
      </c>
      <c r="C53" t="s">
        <v>370</v>
      </c>
      <c r="D53" t="s">
        <v>338</v>
      </c>
      <c r="F53" t="s">
        <v>371</v>
      </c>
      <c r="G53" t="s">
        <v>372</v>
      </c>
      <c r="H53" t="s">
        <v>339</v>
      </c>
      <c r="I53" t="s">
        <v>340</v>
      </c>
      <c r="L53">
        <v>2021</v>
      </c>
      <c r="M53">
        <v>43</v>
      </c>
      <c r="N53">
        <v>2</v>
      </c>
      <c r="O53">
        <v>276</v>
      </c>
      <c r="P53">
        <v>287</v>
      </c>
      <c r="R53" t="s">
        <v>373</v>
      </c>
      <c r="S53" t="str">
        <f>HYPERLINK("http://dx.doi.org/10.15544/mts.2021.24","http://dx.doi.org/10.15544/mts.2021.24")</f>
        <v>http://dx.doi.org/10.15544/mts.2021.24</v>
      </c>
      <c r="T53" t="s">
        <v>374</v>
      </c>
      <c r="U53" t="str">
        <f>HYPERLINK("https%3A%2F%2Fwww.webofscience.com%2Fwos%2Fwoscc%2Ffull-record%2FWOS:000681079500010","View Full Record in Web of Science")</f>
        <v>View Full Record in Web of Science</v>
      </c>
    </row>
    <row r="54" spans="1:21" ht="12.75">
      <c r="A54">
        <v>53</v>
      </c>
      <c r="B54" t="s">
        <v>375</v>
      </c>
      <c r="C54" t="s">
        <v>376</v>
      </c>
      <c r="D54" t="s">
        <v>38</v>
      </c>
      <c r="E54" t="s">
        <v>39</v>
      </c>
      <c r="F54" t="s">
        <v>377</v>
      </c>
      <c r="G54" t="s">
        <v>378</v>
      </c>
      <c r="H54" t="s">
        <v>42</v>
      </c>
      <c r="L54">
        <v>2021</v>
      </c>
      <c r="M54">
        <v>2870</v>
      </c>
      <c r="T54" t="s">
        <v>379</v>
      </c>
      <c r="U54" t="str">
        <f>HYPERLINK("https%3A%2F%2Fwww.webofscience.com%2Fwos%2Fwoscc%2Ffull-record%2FWOS:000682922000133","View Full Record in Web of Science")</f>
        <v>View Full Record in Web of Science</v>
      </c>
    </row>
    <row r="55" spans="1:21" ht="12.75">
      <c r="A55">
        <v>54</v>
      </c>
      <c r="B55" t="s">
        <v>380</v>
      </c>
      <c r="C55" t="s">
        <v>381</v>
      </c>
      <c r="D55" t="s">
        <v>382</v>
      </c>
      <c r="F55" t="s">
        <v>383</v>
      </c>
      <c r="H55" t="s">
        <v>384</v>
      </c>
      <c r="I55" t="s">
        <v>385</v>
      </c>
      <c r="K55" t="s">
        <v>386</v>
      </c>
      <c r="L55">
        <v>2021</v>
      </c>
      <c r="M55">
        <v>29</v>
      </c>
      <c r="N55">
        <v>3</v>
      </c>
      <c r="O55">
        <v>114</v>
      </c>
      <c r="P55">
        <v>135</v>
      </c>
      <c r="R55" t="s">
        <v>387</v>
      </c>
      <c r="S55" t="str">
        <f>HYPERLINK("http://dx.doi.org/10.7206/cemj.2658-0845.56","http://dx.doi.org/10.7206/cemj.2658-0845.56")</f>
        <v>http://dx.doi.org/10.7206/cemj.2658-0845.56</v>
      </c>
      <c r="T55" t="s">
        <v>388</v>
      </c>
      <c r="U55" t="str">
        <f>HYPERLINK("https%3A%2F%2Fwww.webofscience.com%2Fwos%2Fwoscc%2Ffull-record%2FWOS:000714549900006","View Full Record in Web of Science")</f>
        <v>View Full Record in Web of Science</v>
      </c>
    </row>
    <row r="56" spans="1:21" ht="12.75">
      <c r="A56">
        <v>55</v>
      </c>
      <c r="B56" t="s">
        <v>389</v>
      </c>
      <c r="C56" t="s">
        <v>390</v>
      </c>
      <c r="D56" t="s">
        <v>178</v>
      </c>
      <c r="E56" t="s">
        <v>24</v>
      </c>
      <c r="J56" t="s">
        <v>25</v>
      </c>
      <c r="L56">
        <v>2021</v>
      </c>
      <c r="O56">
        <v>247</v>
      </c>
      <c r="P56">
        <v>251</v>
      </c>
      <c r="R56" t="s">
        <v>391</v>
      </c>
      <c r="S56" t="str">
        <f>HYPERLINK("http://dx.doi.org/10.1109/IDAACS53288.2021.9660882","http://dx.doi.org/10.1109/IDAACS53288.2021.9660882")</f>
        <v>http://dx.doi.org/10.1109/IDAACS53288.2021.9660882</v>
      </c>
      <c r="T56" t="s">
        <v>392</v>
      </c>
      <c r="U56" t="str">
        <f>HYPERLINK("https%3A%2F%2Fwww.webofscience.com%2Fwos%2Fwoscc%2Ffull-record%2FWOS:000848377500043","View Full Record in Web of Science")</f>
        <v>View Full Record in Web of Science</v>
      </c>
    </row>
    <row r="57" spans="1:21" ht="12.75">
      <c r="A57">
        <v>56</v>
      </c>
      <c r="B57" t="s">
        <v>393</v>
      </c>
      <c r="C57" t="s">
        <v>394</v>
      </c>
      <c r="D57" t="s">
        <v>70</v>
      </c>
      <c r="F57" t="s">
        <v>395</v>
      </c>
      <c r="G57" t="s">
        <v>396</v>
      </c>
      <c r="H57" t="s">
        <v>73</v>
      </c>
      <c r="I57" t="s">
        <v>74</v>
      </c>
      <c r="L57">
        <v>2021</v>
      </c>
      <c r="M57">
        <v>2</v>
      </c>
      <c r="N57">
        <v>37</v>
      </c>
      <c r="O57">
        <v>180</v>
      </c>
      <c r="P57">
        <v>189</v>
      </c>
      <c r="T57" t="s">
        <v>397</v>
      </c>
      <c r="U57" t="str">
        <f>HYPERLINK("https%3A%2F%2Fwww.webofscience.com%2Fwos%2Fwoscc%2Ffull-record%2FWOS:000654768000019","View Full Record in Web of Science")</f>
        <v>View Full Record in Web of Science</v>
      </c>
    </row>
    <row r="58" spans="1:21" ht="12.75">
      <c r="A58">
        <v>57</v>
      </c>
      <c r="B58" t="s">
        <v>398</v>
      </c>
      <c r="C58" t="s">
        <v>399</v>
      </c>
      <c r="D58" t="s">
        <v>23</v>
      </c>
      <c r="E58" t="s">
        <v>24</v>
      </c>
      <c r="J58" t="s">
        <v>25</v>
      </c>
      <c r="L58">
        <v>2021</v>
      </c>
      <c r="O58">
        <v>1186</v>
      </c>
      <c r="P58">
        <v>1189</v>
      </c>
      <c r="R58" t="s">
        <v>400</v>
      </c>
      <c r="S58" t="str">
        <f>HYPERLINK("http://dx.doi.org/10.1109/IDAACS53288.2021.9661041","http://dx.doi.org/10.1109/IDAACS53288.2021.9661041")</f>
        <v>http://dx.doi.org/10.1109/IDAACS53288.2021.9661041</v>
      </c>
      <c r="T58" t="s">
        <v>401</v>
      </c>
      <c r="U58" t="str">
        <f>HYPERLINK("https%3A%2F%2Fwww.webofscience.com%2Fwos%2Fwoscc%2Ffull-record%2FWOS:000848390800105","View Full Record in Web of Science")</f>
        <v>View Full Record in Web of Science</v>
      </c>
    </row>
    <row r="59" spans="1:21" ht="12.75">
      <c r="A59">
        <v>58</v>
      </c>
      <c r="B59" t="s">
        <v>402</v>
      </c>
      <c r="C59" t="s">
        <v>403</v>
      </c>
      <c r="D59" t="s">
        <v>232</v>
      </c>
      <c r="H59" t="s">
        <v>234</v>
      </c>
      <c r="I59" t="s">
        <v>235</v>
      </c>
      <c r="K59" t="s">
        <v>164</v>
      </c>
      <c r="L59">
        <v>2021</v>
      </c>
      <c r="N59">
        <v>4</v>
      </c>
      <c r="O59">
        <v>131</v>
      </c>
      <c r="P59">
        <v>145</v>
      </c>
      <c r="R59" t="s">
        <v>404</v>
      </c>
      <c r="S59" t="str">
        <f>HYPERLINK("http://dx.doi.org/10.33327/AJEE-18-4.4-n000089","http://dx.doi.org/10.33327/AJEE-18-4.4-n000089")</f>
        <v>http://dx.doi.org/10.33327/AJEE-18-4.4-n000089</v>
      </c>
      <c r="T59" t="s">
        <v>405</v>
      </c>
      <c r="U59" t="str">
        <f>HYPERLINK("https%3A%2F%2Fwww.webofscience.com%2Fwos%2Fwoscc%2Ffull-record%2FWOS:000713636500009","View Full Record in Web of Science")</f>
        <v>View Full Record in Web of Science</v>
      </c>
    </row>
    <row r="60" spans="1:21" ht="12.75">
      <c r="A60">
        <v>59</v>
      </c>
      <c r="B60" t="s">
        <v>406</v>
      </c>
      <c r="C60" t="s">
        <v>407</v>
      </c>
      <c r="D60" t="s">
        <v>408</v>
      </c>
      <c r="F60" t="s">
        <v>409</v>
      </c>
      <c r="G60" t="s">
        <v>410</v>
      </c>
      <c r="H60" t="s">
        <v>411</v>
      </c>
      <c r="K60" t="s">
        <v>264</v>
      </c>
      <c r="L60">
        <v>2021</v>
      </c>
      <c r="M60">
        <v>12</v>
      </c>
      <c r="N60">
        <v>3</v>
      </c>
      <c r="O60" t="s">
        <v>412</v>
      </c>
      <c r="P60" t="s">
        <v>413</v>
      </c>
      <c r="R60" t="s">
        <v>414</v>
      </c>
      <c r="S60" t="str">
        <f>HYPERLINK("http://dx.doi.org/10.14807/ijmp.v12i3.1493","http://dx.doi.org/10.14807/ijmp.v12i3.1493")</f>
        <v>http://dx.doi.org/10.14807/ijmp.v12i3.1493</v>
      </c>
      <c r="T60" t="s">
        <v>415</v>
      </c>
      <c r="U60" t="str">
        <f>HYPERLINK("https%3A%2F%2Fwww.webofscience.com%2Fwos%2Fwoscc%2Ffull-record%2FWOS:000646631400002","View Full Record in Web of Science")</f>
        <v>View Full Record in Web of Science</v>
      </c>
    </row>
    <row r="61" spans="1:21" ht="12.75">
      <c r="A61">
        <v>60</v>
      </c>
      <c r="B61" t="s">
        <v>416</v>
      </c>
      <c r="C61" t="s">
        <v>417</v>
      </c>
      <c r="D61" t="s">
        <v>418</v>
      </c>
      <c r="F61" t="s">
        <v>419</v>
      </c>
      <c r="G61" t="s">
        <v>420</v>
      </c>
      <c r="I61" t="s">
        <v>421</v>
      </c>
      <c r="K61" t="s">
        <v>422</v>
      </c>
      <c r="L61">
        <v>2021</v>
      </c>
      <c r="M61">
        <v>21</v>
      </c>
      <c r="N61">
        <v>7</v>
      </c>
      <c r="Q61">
        <v>2262</v>
      </c>
      <c r="R61" t="s">
        <v>423</v>
      </c>
      <c r="S61" t="str">
        <f>HYPERLINK("http://dx.doi.org/10.3390/s21072262","http://dx.doi.org/10.3390/s21072262")</f>
        <v>http://dx.doi.org/10.3390/s21072262</v>
      </c>
      <c r="T61" t="s">
        <v>424</v>
      </c>
      <c r="U61" t="str">
        <f>HYPERLINK("https%3A%2F%2Fwww.webofscience.com%2Fwos%2Fwoscc%2Ffull-record%2FWOS:000638878100001","View Full Record in Web of Science")</f>
        <v>View Full Record in Web of Science</v>
      </c>
    </row>
    <row r="62" spans="1:21" ht="12.75">
      <c r="A62">
        <v>61</v>
      </c>
      <c r="B62" t="s">
        <v>425</v>
      </c>
      <c r="C62" t="s">
        <v>426</v>
      </c>
      <c r="D62" t="s">
        <v>427</v>
      </c>
      <c r="F62" t="s">
        <v>428</v>
      </c>
      <c r="G62" t="s">
        <v>429</v>
      </c>
      <c r="H62" t="s">
        <v>430</v>
      </c>
      <c r="I62" t="s">
        <v>431</v>
      </c>
      <c r="L62">
        <v>2021</v>
      </c>
      <c r="M62">
        <v>9</v>
      </c>
      <c r="N62">
        <v>7</v>
      </c>
      <c r="O62">
        <v>29</v>
      </c>
      <c r="P62">
        <v>37</v>
      </c>
      <c r="T62" t="s">
        <v>432</v>
      </c>
      <c r="U62" t="str">
        <f>HYPERLINK("https%3A%2F%2Fwww.webofscience.com%2Fwos%2Fwoscc%2Ffull-record%2FWOS:000680034800005","View Full Record in Web of Science")</f>
        <v>View Full Record in Web of Science</v>
      </c>
    </row>
    <row r="63" spans="1:21" ht="12.75">
      <c r="A63">
        <v>62</v>
      </c>
      <c r="B63" t="s">
        <v>433</v>
      </c>
      <c r="C63" t="s">
        <v>434</v>
      </c>
      <c r="D63" t="s">
        <v>435</v>
      </c>
      <c r="F63" t="s">
        <v>436</v>
      </c>
      <c r="G63" t="s">
        <v>437</v>
      </c>
      <c r="H63" t="s">
        <v>438</v>
      </c>
      <c r="I63" t="s">
        <v>439</v>
      </c>
      <c r="L63">
        <v>2021</v>
      </c>
      <c r="M63">
        <v>7</v>
      </c>
      <c r="Q63" t="s">
        <v>440</v>
      </c>
      <c r="R63" t="s">
        <v>441</v>
      </c>
      <c r="S63" t="str">
        <f>HYPERLINK("http://dx.doi.org/10.29051/el.v7iesp.3.15734","http://dx.doi.org/10.29051/el.v7iesp.3.15734")</f>
        <v>http://dx.doi.org/10.29051/el.v7iesp.3.15734</v>
      </c>
      <c r="T63" t="s">
        <v>442</v>
      </c>
      <c r="U63" t="str">
        <f>HYPERLINK("https%3A%2F%2Fwww.webofscience.com%2Fwos%2Fwoscc%2Ffull-record%2FWOS:000708661800016","View Full Record in Web of Science")</f>
        <v>View Full Record in Web of Science</v>
      </c>
    </row>
    <row r="64" spans="1:21" ht="12.75">
      <c r="A64">
        <v>63</v>
      </c>
      <c r="B64" t="s">
        <v>443</v>
      </c>
      <c r="C64" t="s">
        <v>444</v>
      </c>
      <c r="D64" t="s">
        <v>445</v>
      </c>
      <c r="F64" t="s">
        <v>446</v>
      </c>
      <c r="G64" t="s">
        <v>447</v>
      </c>
      <c r="I64" t="s">
        <v>448</v>
      </c>
      <c r="K64" t="s">
        <v>236</v>
      </c>
      <c r="L64">
        <v>2021</v>
      </c>
      <c r="M64">
        <v>10</v>
      </c>
      <c r="N64">
        <v>44</v>
      </c>
      <c r="O64">
        <v>278</v>
      </c>
      <c r="P64">
        <v>287</v>
      </c>
      <c r="R64" t="s">
        <v>449</v>
      </c>
      <c r="S64" t="str">
        <f>HYPERLINK("http://dx.doi.org/10.34069/AI/2021.44.08.27","http://dx.doi.org/10.34069/AI/2021.44.08.27")</f>
        <v>http://dx.doi.org/10.34069/AI/2021.44.08.27</v>
      </c>
      <c r="T64" t="s">
        <v>450</v>
      </c>
      <c r="U64" t="str">
        <f>HYPERLINK("https%3A%2F%2Fwww.webofscience.com%2Fwos%2Fwoscc%2Ffull-record%2FWOS:000704484300028","View Full Record in Web of Science")</f>
        <v>View Full Record in Web of Science</v>
      </c>
    </row>
    <row r="65" spans="1:21" ht="12.75">
      <c r="A65">
        <v>64</v>
      </c>
      <c r="B65" t="s">
        <v>451</v>
      </c>
      <c r="C65" t="s">
        <v>452</v>
      </c>
      <c r="D65" t="s">
        <v>408</v>
      </c>
      <c r="F65" t="s">
        <v>453</v>
      </c>
      <c r="G65" t="s">
        <v>454</v>
      </c>
      <c r="H65" t="s">
        <v>411</v>
      </c>
      <c r="K65" t="s">
        <v>164</v>
      </c>
      <c r="L65">
        <v>2021</v>
      </c>
      <c r="M65">
        <v>12</v>
      </c>
      <c r="N65">
        <v>6</v>
      </c>
      <c r="O65" t="s">
        <v>455</v>
      </c>
      <c r="P65" t="s">
        <v>456</v>
      </c>
      <c r="R65" t="s">
        <v>457</v>
      </c>
      <c r="S65" t="str">
        <f>HYPERLINK("http://dx.doi.org/10.14807/ijmp.v12i6.1764","http://dx.doi.org/10.14807/ijmp.v12i6.1764")</f>
        <v>http://dx.doi.org/10.14807/ijmp.v12i6.1764</v>
      </c>
      <c r="T65" t="s">
        <v>458</v>
      </c>
      <c r="U65" t="str">
        <f>HYPERLINK("https%3A%2F%2Fwww.webofscience.com%2Fwos%2Fwoscc%2Ffull-record%2FWOS:000717956100010","View Full Record in Web of Science")</f>
        <v>View Full Record in Web of Science</v>
      </c>
    </row>
    <row r="66" spans="1:21" ht="12.75">
      <c r="A66">
        <v>65</v>
      </c>
      <c r="B66" t="s">
        <v>425</v>
      </c>
      <c r="C66" t="s">
        <v>459</v>
      </c>
      <c r="D66" t="s">
        <v>427</v>
      </c>
      <c r="H66" t="s">
        <v>430</v>
      </c>
      <c r="I66" t="s">
        <v>431</v>
      </c>
      <c r="L66">
        <v>2021</v>
      </c>
      <c r="M66">
        <v>9</v>
      </c>
      <c r="N66">
        <v>6</v>
      </c>
      <c r="O66">
        <v>54</v>
      </c>
      <c r="P66">
        <v>61</v>
      </c>
      <c r="T66" t="s">
        <v>460</v>
      </c>
      <c r="U66" t="str">
        <f>HYPERLINK("https%3A%2F%2Fwww.webofscience.com%2Fwos%2Fwoscc%2Ffull-record%2FWOS:000669025200008","View Full Record in Web of Science")</f>
        <v>View Full Record in Web of Science</v>
      </c>
    </row>
    <row r="67" spans="1:21" ht="12.75">
      <c r="A67">
        <v>66</v>
      </c>
      <c r="B67" t="s">
        <v>461</v>
      </c>
      <c r="C67" t="s">
        <v>462</v>
      </c>
      <c r="D67" t="s">
        <v>463</v>
      </c>
      <c r="F67" t="s">
        <v>464</v>
      </c>
      <c r="G67" t="s">
        <v>465</v>
      </c>
      <c r="H67" t="s">
        <v>466</v>
      </c>
      <c r="I67" t="s">
        <v>467</v>
      </c>
      <c r="L67">
        <v>2021</v>
      </c>
      <c r="M67">
        <v>21</v>
      </c>
      <c r="N67">
        <v>4</v>
      </c>
      <c r="O67">
        <v>627</v>
      </c>
      <c r="P67">
        <v>634</v>
      </c>
      <c r="T67" t="s">
        <v>468</v>
      </c>
      <c r="U67" t="str">
        <f>HYPERLINK("https%3A%2F%2Fwww.webofscience.com%2Fwos%2Fwoscc%2Ffull-record%2FWOS:000747313000075","View Full Record in Web of Science")</f>
        <v>View Full Record in Web of Science</v>
      </c>
    </row>
    <row r="68" spans="1:21" ht="12.75">
      <c r="A68">
        <v>67</v>
      </c>
      <c r="B68" t="s">
        <v>469</v>
      </c>
      <c r="C68" t="s">
        <v>470</v>
      </c>
      <c r="D68" t="s">
        <v>178</v>
      </c>
      <c r="E68" t="s">
        <v>24</v>
      </c>
      <c r="F68" t="s">
        <v>241</v>
      </c>
      <c r="G68" t="s">
        <v>471</v>
      </c>
      <c r="J68" t="s">
        <v>25</v>
      </c>
      <c r="L68">
        <v>2021</v>
      </c>
      <c r="O68">
        <v>86</v>
      </c>
      <c r="P68">
        <v>93</v>
      </c>
      <c r="R68" t="s">
        <v>472</v>
      </c>
      <c r="S68" t="str">
        <f>HYPERLINK("http://dx.doi.org/10.1109/IDAACS53288.2021.9661024","http://dx.doi.org/10.1109/IDAACS53288.2021.9661024")</f>
        <v>http://dx.doi.org/10.1109/IDAACS53288.2021.9661024</v>
      </c>
      <c r="T68" t="s">
        <v>473</v>
      </c>
      <c r="U68" t="str">
        <f>HYPERLINK("https%3A%2F%2Fwww.webofscience.com%2Fwos%2Fwoscc%2Ffull-record%2FWOS:000848377500017","View Full Record in Web of Science")</f>
        <v>View Full Record in Web of Science</v>
      </c>
    </row>
    <row r="69" spans="1:21" ht="12.75">
      <c r="A69">
        <v>68</v>
      </c>
      <c r="B69" t="s">
        <v>474</v>
      </c>
      <c r="C69" t="s">
        <v>475</v>
      </c>
      <c r="D69" t="s">
        <v>193</v>
      </c>
      <c r="G69" t="s">
        <v>476</v>
      </c>
      <c r="H69" t="s">
        <v>196</v>
      </c>
      <c r="I69" t="s">
        <v>197</v>
      </c>
      <c r="K69" t="s">
        <v>422</v>
      </c>
      <c r="L69">
        <v>2021</v>
      </c>
      <c r="M69">
        <v>12</v>
      </c>
      <c r="N69">
        <v>1</v>
      </c>
      <c r="O69">
        <v>302</v>
      </c>
      <c r="P69">
        <v>312</v>
      </c>
      <c r="R69" t="s">
        <v>477</v>
      </c>
      <c r="S69" t="str">
        <f>HYPERLINK("http://dx.doi.org/10.18662/po/12.1Sup1/286","http://dx.doi.org/10.18662/po/12.1Sup1/286")</f>
        <v>http://dx.doi.org/10.18662/po/12.1Sup1/286</v>
      </c>
      <c r="T69" t="s">
        <v>478</v>
      </c>
      <c r="U69" t="str">
        <f>HYPERLINK("https%3A%2F%2Fwww.webofscience.com%2Fwos%2Fwoscc%2Ffull-record%2FWOS:000677889500019","View Full Record in Web of Science")</f>
        <v>View Full Record in Web of Science</v>
      </c>
    </row>
    <row r="70" spans="1:21" ht="12.75">
      <c r="A70">
        <v>69</v>
      </c>
      <c r="B70" t="s">
        <v>479</v>
      </c>
      <c r="C70" t="s">
        <v>480</v>
      </c>
      <c r="D70" t="s">
        <v>481</v>
      </c>
      <c r="F70" t="s">
        <v>482</v>
      </c>
      <c r="G70" t="s">
        <v>483</v>
      </c>
      <c r="H70" t="s">
        <v>484</v>
      </c>
      <c r="I70" t="s">
        <v>485</v>
      </c>
      <c r="L70">
        <v>2021</v>
      </c>
      <c r="M70">
        <v>39</v>
      </c>
      <c r="N70">
        <v>70</v>
      </c>
      <c r="O70">
        <v>139</v>
      </c>
      <c r="P70">
        <v>152</v>
      </c>
      <c r="R70" t="s">
        <v>486</v>
      </c>
      <c r="S70" t="str">
        <f>HYPERLINK("http://dx.doi.org/10.46398/cuestpol.3970.08","http://dx.doi.org/10.46398/cuestpol.3970.08")</f>
        <v>http://dx.doi.org/10.46398/cuestpol.3970.08</v>
      </c>
      <c r="T70" t="s">
        <v>487</v>
      </c>
      <c r="U70" t="str">
        <f>HYPERLINK("https%3A%2F%2Fwww.webofscience.com%2Fwos%2Fwoscc%2Ffull-record%2FWOS:000715362500009","View Full Record in Web of Science")</f>
        <v>View Full Record in Web of Science</v>
      </c>
    </row>
    <row r="71" spans="1:21" ht="12.75">
      <c r="A71">
        <v>70</v>
      </c>
      <c r="B71" t="s">
        <v>488</v>
      </c>
      <c r="C71" t="s">
        <v>489</v>
      </c>
      <c r="D71" t="s">
        <v>70</v>
      </c>
      <c r="F71" t="s">
        <v>490</v>
      </c>
      <c r="G71" t="s">
        <v>491</v>
      </c>
      <c r="H71" t="s">
        <v>73</v>
      </c>
      <c r="I71" t="s">
        <v>74</v>
      </c>
      <c r="L71">
        <v>2021</v>
      </c>
      <c r="M71">
        <v>5</v>
      </c>
      <c r="N71">
        <v>40</v>
      </c>
      <c r="O71">
        <v>156</v>
      </c>
      <c r="P71">
        <v>166</v>
      </c>
      <c r="T71" t="s">
        <v>492</v>
      </c>
      <c r="U71" t="str">
        <f>HYPERLINK("https%3A%2F%2Fwww.webofscience.com%2Fwos%2Fwoscc%2Ffull-record%2FWOS:000757057600016","View Full Record in Web of Science")</f>
        <v>View Full Record in Web of Science</v>
      </c>
    </row>
    <row r="72" spans="1:21" ht="12.75">
      <c r="A72">
        <v>71</v>
      </c>
      <c r="B72" t="s">
        <v>493</v>
      </c>
      <c r="C72" t="s">
        <v>494</v>
      </c>
      <c r="D72" t="s">
        <v>495</v>
      </c>
      <c r="E72" t="s">
        <v>496</v>
      </c>
      <c r="F72" t="s">
        <v>497</v>
      </c>
      <c r="G72" t="s">
        <v>498</v>
      </c>
      <c r="H72" t="s">
        <v>211</v>
      </c>
      <c r="L72">
        <v>2021</v>
      </c>
      <c r="M72">
        <v>192</v>
      </c>
      <c r="O72">
        <v>5023</v>
      </c>
      <c r="P72">
        <v>5029</v>
      </c>
      <c r="R72" t="s">
        <v>499</v>
      </c>
      <c r="S72" t="str">
        <f>HYPERLINK("http://dx.doi.org/10.1016/j.procs.2021.09.280","http://dx.doi.org/10.1016/j.procs.2021.09.280")</f>
        <v>http://dx.doi.org/10.1016/j.procs.2021.09.280</v>
      </c>
      <c r="T72" t="s">
        <v>500</v>
      </c>
      <c r="U72" t="str">
        <f>HYPERLINK("https%3A%2F%2Fwww.webofscience.com%2Fwos%2Fwoscc%2Ffull-record%2FWOS:000720289005009","View Full Record in Web of Science")</f>
        <v>View Full Record in Web of Science</v>
      </c>
    </row>
    <row r="73" spans="1:21" ht="12.75">
      <c r="A73">
        <v>72</v>
      </c>
      <c r="B73" t="s">
        <v>501</v>
      </c>
      <c r="C73" t="s">
        <v>502</v>
      </c>
      <c r="D73" t="s">
        <v>503</v>
      </c>
      <c r="F73" t="s">
        <v>504</v>
      </c>
      <c r="G73" t="s">
        <v>505</v>
      </c>
      <c r="I73" t="s">
        <v>506</v>
      </c>
      <c r="L73">
        <v>2021</v>
      </c>
      <c r="M73">
        <v>7</v>
      </c>
      <c r="N73">
        <v>1</v>
      </c>
      <c r="O73">
        <v>164</v>
      </c>
      <c r="P73">
        <v>191</v>
      </c>
      <c r="R73" t="s">
        <v>507</v>
      </c>
      <c r="S73" t="str">
        <f>HYPERLINK("http://dx.doi.org/10.51599/are.2021.07.01.09","http://dx.doi.org/10.51599/are.2021.07.01.09")</f>
        <v>http://dx.doi.org/10.51599/are.2021.07.01.09</v>
      </c>
      <c r="T73" t="s">
        <v>508</v>
      </c>
      <c r="U73" t="str">
        <f>HYPERLINK("https%3A%2F%2Fwww.webofscience.com%2Fwos%2Fwoscc%2Ffull-record%2FWOS:000634572000009","View Full Record in Web of Science")</f>
        <v>View Full Record in Web of Science</v>
      </c>
    </row>
    <row r="74" spans="1:21" ht="12.75">
      <c r="A74">
        <v>73</v>
      </c>
      <c r="B74" t="s">
        <v>509</v>
      </c>
      <c r="C74" t="s">
        <v>510</v>
      </c>
      <c r="D74" t="s">
        <v>178</v>
      </c>
      <c r="E74" t="s">
        <v>24</v>
      </c>
      <c r="G74" t="s">
        <v>511</v>
      </c>
      <c r="J74" t="s">
        <v>25</v>
      </c>
      <c r="L74">
        <v>2021</v>
      </c>
      <c r="O74">
        <v>70</v>
      </c>
      <c r="P74">
        <v>74</v>
      </c>
      <c r="R74" t="s">
        <v>512</v>
      </c>
      <c r="S74" t="str">
        <f>HYPERLINK("http://dx.doi.org/10.1109/IDAACS53288.2021.9660969","http://dx.doi.org/10.1109/IDAACS53288.2021.9660969")</f>
        <v>http://dx.doi.org/10.1109/IDAACS53288.2021.9660969</v>
      </c>
      <c r="T74" t="s">
        <v>513</v>
      </c>
      <c r="U74" t="str">
        <f>HYPERLINK("https%3A%2F%2Fwww.webofscience.com%2Fwos%2Fwoscc%2Ffull-record%2FWOS:000848377500014","View Full Record in Web of Science")</f>
        <v>View Full Record in Web of Science</v>
      </c>
    </row>
    <row r="75" spans="1:21" ht="12.75">
      <c r="A75">
        <v>74</v>
      </c>
      <c r="B75" t="s">
        <v>514</v>
      </c>
      <c r="C75" t="s">
        <v>515</v>
      </c>
      <c r="D75" t="s">
        <v>259</v>
      </c>
      <c r="F75" t="s">
        <v>516</v>
      </c>
      <c r="G75" t="s">
        <v>517</v>
      </c>
      <c r="H75" t="s">
        <v>262</v>
      </c>
      <c r="I75" t="s">
        <v>263</v>
      </c>
      <c r="K75" t="s">
        <v>264</v>
      </c>
      <c r="L75">
        <v>2021</v>
      </c>
      <c r="M75">
        <v>9</v>
      </c>
      <c r="Q75" t="s">
        <v>518</v>
      </c>
      <c r="R75" t="s">
        <v>519</v>
      </c>
      <c r="S75" t="str">
        <f>HYPERLINK("http://dx.doi.org/10.20511/pyr2021.v9nSPE3.1172","http://dx.doi.org/10.20511/pyr2021.v9nSPE3.1172")</f>
        <v>http://dx.doi.org/10.20511/pyr2021.v9nSPE3.1172</v>
      </c>
      <c r="T75" t="s">
        <v>520</v>
      </c>
      <c r="U75" t="str">
        <f>HYPERLINK("https%3A%2F%2Fwww.webofscience.com%2Fwos%2Fwoscc%2Ffull-record%2FWOS:000631706900043","View Full Record in Web of Science")</f>
        <v>View Full Record in Web of Science</v>
      </c>
    </row>
    <row r="76" spans="1:21" ht="12.75">
      <c r="A76">
        <v>75</v>
      </c>
      <c r="B76" t="s">
        <v>521</v>
      </c>
      <c r="C76" t="s">
        <v>522</v>
      </c>
      <c r="D76" t="s">
        <v>523</v>
      </c>
      <c r="F76" t="s">
        <v>524</v>
      </c>
      <c r="G76" t="s">
        <v>525</v>
      </c>
      <c r="H76" t="s">
        <v>526</v>
      </c>
      <c r="I76" t="s">
        <v>527</v>
      </c>
      <c r="K76" t="s">
        <v>528</v>
      </c>
      <c r="L76">
        <v>2021</v>
      </c>
      <c r="M76">
        <v>26</v>
      </c>
      <c r="N76">
        <v>1</v>
      </c>
      <c r="O76">
        <v>448</v>
      </c>
      <c r="P76">
        <v>474</v>
      </c>
      <c r="T76" t="s">
        <v>529</v>
      </c>
      <c r="U76" t="str">
        <f>HYPERLINK("https%3A%2F%2Fwww.webofscience.com%2Fwos%2Fwoscc%2Ffull-record%2FWOS:000658358100017","View Full Record in Web of Science")</f>
        <v>View Full Record in Web of Science</v>
      </c>
    </row>
    <row r="77" spans="1:21" ht="12.75">
      <c r="A77">
        <v>76</v>
      </c>
      <c r="B77" t="s">
        <v>530</v>
      </c>
      <c r="C77" t="s">
        <v>531</v>
      </c>
      <c r="D77" t="s">
        <v>354</v>
      </c>
      <c r="F77" t="s">
        <v>532</v>
      </c>
      <c r="G77" t="s">
        <v>533</v>
      </c>
      <c r="H77" t="s">
        <v>356</v>
      </c>
      <c r="L77">
        <v>2021</v>
      </c>
      <c r="M77">
        <v>11</v>
      </c>
      <c r="N77">
        <v>2</v>
      </c>
      <c r="O77">
        <v>184</v>
      </c>
      <c r="P77">
        <v>189</v>
      </c>
      <c r="T77" t="s">
        <v>534</v>
      </c>
      <c r="U77" t="str">
        <f>HYPERLINK("https%3A%2F%2Fwww.webofscience.com%2Fwos%2Fwoscc%2Ffull-record%2FWOS:000680051600032","View Full Record in Web of Science")</f>
        <v>View Full Record in Web of Science</v>
      </c>
    </row>
    <row r="78" spans="1:21" ht="12.75">
      <c r="A78">
        <v>77</v>
      </c>
      <c r="B78" t="s">
        <v>535</v>
      </c>
      <c r="C78" t="s">
        <v>536</v>
      </c>
      <c r="D78" t="s">
        <v>23</v>
      </c>
      <c r="E78" t="s">
        <v>24</v>
      </c>
      <c r="G78" t="s">
        <v>537</v>
      </c>
      <c r="J78" t="s">
        <v>25</v>
      </c>
      <c r="L78">
        <v>2021</v>
      </c>
      <c r="O78">
        <v>767</v>
      </c>
      <c r="P78">
        <v>773</v>
      </c>
      <c r="R78" t="s">
        <v>538</v>
      </c>
      <c r="S78" t="str">
        <f>HYPERLINK("http://dx.doi.org/10.1109/IDAACS53288.2021.9660927","http://dx.doi.org/10.1109/IDAACS53288.2021.9660927")</f>
        <v>http://dx.doi.org/10.1109/IDAACS53288.2021.9660927</v>
      </c>
      <c r="T78" t="s">
        <v>539</v>
      </c>
      <c r="U78" t="str">
        <f>HYPERLINK("https%3A%2F%2Fwww.webofscience.com%2Fwos%2Fwoscc%2Ffull-record%2FWOS:000848390800031","View Full Record in Web of Science")</f>
        <v>View Full Record in Web of Science</v>
      </c>
    </row>
    <row r="79" spans="1:21" ht="12.75">
      <c r="A79">
        <v>78</v>
      </c>
      <c r="B79" t="s">
        <v>540</v>
      </c>
      <c r="C79" t="s">
        <v>541</v>
      </c>
      <c r="D79" t="s">
        <v>23</v>
      </c>
      <c r="E79" t="s">
        <v>24</v>
      </c>
      <c r="J79" t="s">
        <v>25</v>
      </c>
      <c r="L79">
        <v>2021</v>
      </c>
      <c r="O79">
        <v>1180</v>
      </c>
      <c r="P79">
        <v>1185</v>
      </c>
      <c r="R79" t="s">
        <v>542</v>
      </c>
      <c r="S79" t="str">
        <f>HYPERLINK("http://dx.doi.org/10.1109/IDAACS53288.2021.9660973","http://dx.doi.org/10.1109/IDAACS53288.2021.9660973")</f>
        <v>http://dx.doi.org/10.1109/IDAACS53288.2021.9660973</v>
      </c>
      <c r="T79" t="s">
        <v>543</v>
      </c>
      <c r="U79" t="str">
        <f>HYPERLINK("https%3A%2F%2Fwww.webofscience.com%2Fwos%2Fwoscc%2Ffull-record%2FWOS:000848390800104","View Full Record in Web of Science")</f>
        <v>View Full Record in Web of Science</v>
      </c>
    </row>
    <row r="80" spans="1:21" ht="12.75">
      <c r="A80">
        <v>79</v>
      </c>
      <c r="B80" t="s">
        <v>544</v>
      </c>
      <c r="C80" t="s">
        <v>545</v>
      </c>
      <c r="D80" t="s">
        <v>70</v>
      </c>
      <c r="F80" t="s">
        <v>546</v>
      </c>
      <c r="G80" t="s">
        <v>547</v>
      </c>
      <c r="H80" t="s">
        <v>73</v>
      </c>
      <c r="I80" t="s">
        <v>74</v>
      </c>
      <c r="L80">
        <v>2021</v>
      </c>
      <c r="M80">
        <v>1</v>
      </c>
      <c r="N80">
        <v>36</v>
      </c>
      <c r="O80">
        <v>272</v>
      </c>
      <c r="P80">
        <v>280</v>
      </c>
      <c r="T80" t="s">
        <v>548</v>
      </c>
      <c r="U80" t="str">
        <f>HYPERLINK("https%3A%2F%2Fwww.webofscience.com%2Fwos%2Fwoscc%2Ffull-record%2FWOS:000645131200028","View Full Record in Web of Science")</f>
        <v>View Full Record in Web of Science</v>
      </c>
    </row>
    <row r="81" spans="1:21" ht="12.75">
      <c r="A81">
        <v>80</v>
      </c>
      <c r="B81" t="s">
        <v>549</v>
      </c>
      <c r="C81" t="s">
        <v>550</v>
      </c>
      <c r="D81" t="s">
        <v>193</v>
      </c>
      <c r="F81" t="s">
        <v>551</v>
      </c>
      <c r="G81" t="s">
        <v>552</v>
      </c>
      <c r="H81" t="s">
        <v>196</v>
      </c>
      <c r="I81" t="s">
        <v>197</v>
      </c>
      <c r="K81" t="s">
        <v>33</v>
      </c>
      <c r="L81">
        <v>2021</v>
      </c>
      <c r="M81">
        <v>12</v>
      </c>
      <c r="N81">
        <v>1</v>
      </c>
      <c r="O81">
        <v>296</v>
      </c>
      <c r="P81">
        <v>307</v>
      </c>
      <c r="R81" t="s">
        <v>553</v>
      </c>
      <c r="S81" t="str">
        <f>HYPERLINK("http://dx.doi.org/10.18662/po/12.1/261","http://dx.doi.org/10.18662/po/12.1/261")</f>
        <v>http://dx.doi.org/10.18662/po/12.1/261</v>
      </c>
      <c r="T81" t="s">
        <v>554</v>
      </c>
      <c r="U81" t="str">
        <f>HYPERLINK("https%3A%2F%2Fwww.webofscience.com%2Fwos%2Fwoscc%2Ffull-record%2FWOS:000631639200020","View Full Record in Web of Science")</f>
        <v>View Full Record in Web of Science</v>
      </c>
    </row>
    <row r="82" spans="1:21" ht="12.75">
      <c r="A82">
        <v>81</v>
      </c>
      <c r="B82" t="s">
        <v>555</v>
      </c>
      <c r="C82" t="s">
        <v>556</v>
      </c>
      <c r="D82" t="s">
        <v>70</v>
      </c>
      <c r="F82" t="s">
        <v>557</v>
      </c>
      <c r="G82" t="s">
        <v>558</v>
      </c>
      <c r="H82" t="s">
        <v>73</v>
      </c>
      <c r="I82" t="s">
        <v>74</v>
      </c>
      <c r="L82">
        <v>2021</v>
      </c>
      <c r="M82">
        <v>4</v>
      </c>
      <c r="N82">
        <v>39</v>
      </c>
      <c r="O82">
        <v>264</v>
      </c>
      <c r="P82">
        <v>275</v>
      </c>
      <c r="T82" t="s">
        <v>559</v>
      </c>
      <c r="U82" t="str">
        <f>HYPERLINK("https%3A%2F%2Fwww.webofscience.com%2Fwos%2Fwoscc%2Ffull-record%2FWOS:000724738800007","View Full Record in Web of Science")</f>
        <v>View Full Record in Web of Science</v>
      </c>
    </row>
    <row r="83" spans="1:21" ht="12.75">
      <c r="A83">
        <v>82</v>
      </c>
      <c r="B83" t="s">
        <v>560</v>
      </c>
      <c r="C83" t="s">
        <v>561</v>
      </c>
      <c r="D83" t="s">
        <v>104</v>
      </c>
      <c r="F83" t="s">
        <v>179</v>
      </c>
      <c r="G83" t="s">
        <v>180</v>
      </c>
      <c r="H83" t="s">
        <v>107</v>
      </c>
      <c r="L83">
        <v>2021</v>
      </c>
      <c r="N83">
        <v>1</v>
      </c>
      <c r="O83">
        <v>30</v>
      </c>
      <c r="P83">
        <v>37</v>
      </c>
      <c r="R83" t="s">
        <v>562</v>
      </c>
      <c r="S83" t="str">
        <f>HYPERLINK("http://dx.doi.org/10.21272/mmi.2021.1-03","http://dx.doi.org/10.21272/mmi.2021.1-03")</f>
        <v>http://dx.doi.org/10.21272/mmi.2021.1-03</v>
      </c>
      <c r="T83" t="s">
        <v>563</v>
      </c>
      <c r="U83" t="str">
        <f>HYPERLINK("https%3A%2F%2Fwww.webofscience.com%2Fwos%2Fwoscc%2Ffull-record%2FWOS:000659279400003","View Full Record in Web of Science")</f>
        <v>View Full Record in Web of Science</v>
      </c>
    </row>
    <row r="84" spans="1:21" ht="12.75">
      <c r="A84">
        <v>83</v>
      </c>
      <c r="B84" t="s">
        <v>564</v>
      </c>
      <c r="C84" t="s">
        <v>565</v>
      </c>
      <c r="D84" t="s">
        <v>225</v>
      </c>
      <c r="E84" t="s">
        <v>226</v>
      </c>
      <c r="G84" t="s">
        <v>566</v>
      </c>
      <c r="H84" t="s">
        <v>42</v>
      </c>
      <c r="L84">
        <v>2021</v>
      </c>
      <c r="M84">
        <v>3038</v>
      </c>
      <c r="O84">
        <v>317</v>
      </c>
      <c r="P84">
        <v>322</v>
      </c>
      <c r="T84" t="s">
        <v>567</v>
      </c>
      <c r="U84" t="str">
        <f>HYPERLINK("https%3A%2F%2Fwww.webofscience.com%2Fwos%2Fwoscc%2Ffull-record%2FWOS:000770795000031","View Full Record in Web of Science")</f>
        <v>View Full Record in Web of Science</v>
      </c>
    </row>
    <row r="85" spans="1:21" ht="12.75">
      <c r="A85">
        <v>84</v>
      </c>
      <c r="B85" t="s">
        <v>568</v>
      </c>
      <c r="C85" t="s">
        <v>569</v>
      </c>
      <c r="D85" t="s">
        <v>338</v>
      </c>
      <c r="F85" t="s">
        <v>570</v>
      </c>
      <c r="G85" t="s">
        <v>571</v>
      </c>
      <c r="H85" t="s">
        <v>339</v>
      </c>
      <c r="I85" t="s">
        <v>340</v>
      </c>
      <c r="L85">
        <v>2021</v>
      </c>
      <c r="M85">
        <v>43</v>
      </c>
      <c r="N85">
        <v>4</v>
      </c>
      <c r="O85">
        <v>574</v>
      </c>
      <c r="P85">
        <v>584</v>
      </c>
      <c r="R85" t="s">
        <v>572</v>
      </c>
      <c r="S85" t="str">
        <f>HYPERLINK("http://dx.doi.org/10.15544/mts.2021.52","http://dx.doi.org/10.15544/mts.2021.52")</f>
        <v>http://dx.doi.org/10.15544/mts.2021.52</v>
      </c>
      <c r="T85" t="s">
        <v>573</v>
      </c>
      <c r="U85" t="str">
        <f>HYPERLINK("https%3A%2F%2Fwww.webofscience.com%2Fwos%2Fwoscc%2Ffull-record%2FWOS:000752402300012","View Full Record in Web of Science")</f>
        <v>View Full Record in Web of Science</v>
      </c>
    </row>
    <row r="86" spans="1:21" ht="12.75">
      <c r="A86">
        <v>85</v>
      </c>
      <c r="B86" t="s">
        <v>574</v>
      </c>
      <c r="C86" t="s">
        <v>575</v>
      </c>
      <c r="D86" t="s">
        <v>576</v>
      </c>
      <c r="F86" t="s">
        <v>577</v>
      </c>
      <c r="G86" t="s">
        <v>578</v>
      </c>
      <c r="H86" t="s">
        <v>579</v>
      </c>
      <c r="I86" t="s">
        <v>580</v>
      </c>
      <c r="L86">
        <v>2021</v>
      </c>
      <c r="M86">
        <v>21</v>
      </c>
      <c r="N86">
        <v>3</v>
      </c>
      <c r="O86">
        <v>347</v>
      </c>
      <c r="P86">
        <v>361</v>
      </c>
      <c r="T86" t="s">
        <v>581</v>
      </c>
      <c r="U86" t="str">
        <f>HYPERLINK("https%3A%2F%2Fwww.webofscience.com%2Fwos%2Fwoscc%2Ffull-record%2FWOS:000704596500005","View Full Record in Web of Science")</f>
        <v>View Full Record in Web of Science</v>
      </c>
    </row>
    <row r="87" spans="1:21" ht="12.75">
      <c r="A87">
        <v>86</v>
      </c>
      <c r="B87" t="s">
        <v>582</v>
      </c>
      <c r="C87" t="s">
        <v>583</v>
      </c>
      <c r="D87" t="s">
        <v>418</v>
      </c>
      <c r="F87" t="s">
        <v>584</v>
      </c>
      <c r="G87" t="s">
        <v>585</v>
      </c>
      <c r="I87" t="s">
        <v>421</v>
      </c>
      <c r="K87" t="s">
        <v>586</v>
      </c>
      <c r="L87">
        <v>2021</v>
      </c>
      <c r="M87">
        <v>21</v>
      </c>
      <c r="N87">
        <v>3</v>
      </c>
      <c r="Q87">
        <v>792</v>
      </c>
      <c r="R87" t="s">
        <v>587</v>
      </c>
      <c r="S87" t="str">
        <f>HYPERLINK("http://dx.doi.org/10.3390/s21030792","http://dx.doi.org/10.3390/s21030792")</f>
        <v>http://dx.doi.org/10.3390/s21030792</v>
      </c>
      <c r="T87" t="s">
        <v>588</v>
      </c>
      <c r="U87" t="str">
        <f>HYPERLINK("https%3A%2F%2Fwww.webofscience.com%2Fwos%2Fwoscc%2Ffull-record%2FWOS:000615523300001","View Full Record in Web of Science")</f>
        <v>View Full Record in Web of Science</v>
      </c>
    </row>
    <row r="88" spans="1:21" ht="12.75">
      <c r="A88">
        <v>87</v>
      </c>
      <c r="B88" t="s">
        <v>589</v>
      </c>
      <c r="C88" t="s">
        <v>590</v>
      </c>
      <c r="D88" t="s">
        <v>408</v>
      </c>
      <c r="F88" t="s">
        <v>591</v>
      </c>
      <c r="G88" t="s">
        <v>592</v>
      </c>
      <c r="H88" t="s">
        <v>411</v>
      </c>
      <c r="K88" t="s">
        <v>164</v>
      </c>
      <c r="L88">
        <v>2021</v>
      </c>
      <c r="M88">
        <v>12</v>
      </c>
      <c r="N88">
        <v>6</v>
      </c>
      <c r="O88" t="s">
        <v>593</v>
      </c>
      <c r="P88" t="s">
        <v>594</v>
      </c>
      <c r="R88" t="s">
        <v>595</v>
      </c>
      <c r="S88" t="str">
        <f>HYPERLINK("http://dx.doi.org/10.14807/ijmp.v12i6.1776","http://dx.doi.org/10.14807/ijmp.v12i6.1776")</f>
        <v>http://dx.doi.org/10.14807/ijmp.v12i6.1776</v>
      </c>
      <c r="T88" t="s">
        <v>596</v>
      </c>
      <c r="U88" t="str">
        <f>HYPERLINK("https%3A%2F%2Fwww.webofscience.com%2Fwos%2Fwoscc%2Ffull-record%2FWOS:000717956100015","View Full Record in Web of Science")</f>
        <v>View Full Record in Web of Science</v>
      </c>
    </row>
    <row r="89" spans="1:21" ht="12.75">
      <c r="A89">
        <v>88</v>
      </c>
      <c r="B89" t="s">
        <v>597</v>
      </c>
      <c r="C89" t="s">
        <v>598</v>
      </c>
      <c r="D89" t="s">
        <v>143</v>
      </c>
      <c r="F89" t="s">
        <v>599</v>
      </c>
      <c r="G89" t="s">
        <v>600</v>
      </c>
      <c r="H89" t="s">
        <v>146</v>
      </c>
      <c r="I89" t="s">
        <v>147</v>
      </c>
      <c r="K89" t="s">
        <v>148</v>
      </c>
      <c r="L89">
        <v>2021</v>
      </c>
      <c r="M89">
        <v>13</v>
      </c>
      <c r="N89">
        <v>4</v>
      </c>
      <c r="O89">
        <v>91</v>
      </c>
      <c r="P89">
        <v>112</v>
      </c>
      <c r="R89" t="s">
        <v>601</v>
      </c>
      <c r="S89" t="str">
        <f>HYPERLINK("http://dx.doi.org/10.18662/rrem/13.4/472","http://dx.doi.org/10.18662/rrem/13.4/472")</f>
        <v>http://dx.doi.org/10.18662/rrem/13.4/472</v>
      </c>
      <c r="T89" t="s">
        <v>602</v>
      </c>
      <c r="U89" t="str">
        <f>HYPERLINK("https%3A%2F%2Fwww.webofscience.com%2Fwos%2Fwoscc%2Ffull-record%2FWOS:000768418500006","View Full Record in Web of Science")</f>
        <v>View Full Record in Web of Science</v>
      </c>
    </row>
    <row r="90" spans="1:21" ht="12.75">
      <c r="A90">
        <v>89</v>
      </c>
      <c r="B90" t="s">
        <v>603</v>
      </c>
      <c r="C90" t="s">
        <v>604</v>
      </c>
      <c r="D90" t="s">
        <v>38</v>
      </c>
      <c r="E90" t="s">
        <v>39</v>
      </c>
      <c r="F90" t="s">
        <v>605</v>
      </c>
      <c r="G90" t="s">
        <v>606</v>
      </c>
      <c r="H90" t="s">
        <v>42</v>
      </c>
      <c r="L90">
        <v>2021</v>
      </c>
      <c r="M90">
        <v>2870</v>
      </c>
      <c r="T90" t="s">
        <v>607</v>
      </c>
      <c r="U90" t="str">
        <f>HYPERLINK("https%3A%2F%2Fwww.webofscience.com%2Fwos%2Fwoscc%2Ffull-record%2FWOS:000682922000117","View Full Record in Web of Science")</f>
        <v>View Full Record in Web of Science</v>
      </c>
    </row>
    <row r="91" spans="1:21" ht="12.75">
      <c r="A91">
        <v>90</v>
      </c>
      <c r="B91" t="s">
        <v>608</v>
      </c>
      <c r="C91" t="s">
        <v>609</v>
      </c>
      <c r="D91" t="s">
        <v>408</v>
      </c>
      <c r="F91" t="s">
        <v>610</v>
      </c>
      <c r="G91" t="s">
        <v>611</v>
      </c>
      <c r="H91" t="s">
        <v>411</v>
      </c>
      <c r="K91" t="s">
        <v>264</v>
      </c>
      <c r="L91">
        <v>2021</v>
      </c>
      <c r="M91">
        <v>12</v>
      </c>
      <c r="N91">
        <v>3</v>
      </c>
      <c r="O91" t="s">
        <v>612</v>
      </c>
      <c r="P91" t="s">
        <v>613</v>
      </c>
      <c r="R91" t="s">
        <v>614</v>
      </c>
      <c r="S91" t="str">
        <f>HYPERLINK("http://dx.doi.org/10.14807/ijmp.v12i3.1540","http://dx.doi.org/10.14807/ijmp.v12i3.1540")</f>
        <v>http://dx.doi.org/10.14807/ijmp.v12i3.1540</v>
      </c>
      <c r="T91" t="s">
        <v>615</v>
      </c>
      <c r="U91" t="str">
        <f>HYPERLINK("https%3A%2F%2Fwww.webofscience.com%2Fwos%2Fwoscc%2Ffull-record%2FWOS:000646631400014","View Full Record in Web of Science")</f>
        <v>View Full Record in Web of Science</v>
      </c>
    </row>
    <row r="92" spans="1:21" ht="12.75">
      <c r="A92">
        <v>91</v>
      </c>
      <c r="B92" t="s">
        <v>616</v>
      </c>
      <c r="C92" t="s">
        <v>617</v>
      </c>
      <c r="D92" t="s">
        <v>408</v>
      </c>
      <c r="F92" t="s">
        <v>618</v>
      </c>
      <c r="H92" t="s">
        <v>411</v>
      </c>
      <c r="K92" t="s">
        <v>164</v>
      </c>
      <c r="L92">
        <v>2021</v>
      </c>
      <c r="M92">
        <v>12</v>
      </c>
      <c r="N92">
        <v>6</v>
      </c>
      <c r="O92" t="s">
        <v>619</v>
      </c>
      <c r="P92" t="s">
        <v>620</v>
      </c>
      <c r="R92" t="s">
        <v>621</v>
      </c>
      <c r="S92" t="str">
        <f>HYPERLINK("http://dx.doi.org/10.14807/ijmp.v12i6.1748","http://dx.doi.org/10.14807/ijmp.v12i6.1748")</f>
        <v>http://dx.doi.org/10.14807/ijmp.v12i6.1748</v>
      </c>
      <c r="T92" t="s">
        <v>622</v>
      </c>
      <c r="U92" t="str">
        <f>HYPERLINK("https%3A%2F%2Fwww.webofscience.com%2Fwos%2Fwoscc%2Ffull-record%2FWOS:000717956100019","View Full Record in Web of Science")</f>
        <v>View Full Record in Web of Science</v>
      </c>
    </row>
    <row r="93" spans="1:21" ht="12.75">
      <c r="A93">
        <v>92</v>
      </c>
      <c r="B93" t="s">
        <v>623</v>
      </c>
      <c r="C93" t="s">
        <v>624</v>
      </c>
      <c r="D93" t="s">
        <v>625</v>
      </c>
      <c r="F93" t="s">
        <v>626</v>
      </c>
      <c r="G93" t="s">
        <v>627</v>
      </c>
      <c r="H93" t="s">
        <v>628</v>
      </c>
      <c r="I93" t="s">
        <v>629</v>
      </c>
      <c r="L93">
        <v>2021</v>
      </c>
      <c r="M93">
        <v>24</v>
      </c>
      <c r="N93">
        <v>3</v>
      </c>
      <c r="O93">
        <v>27</v>
      </c>
      <c r="P93">
        <v>52</v>
      </c>
      <c r="R93" t="s">
        <v>630</v>
      </c>
      <c r="S93" t="str">
        <f>HYPERLINK("http://dx.doi.org/10.18778/1508-2008.24.20","http://dx.doi.org/10.18778/1508-2008.24.20")</f>
        <v>http://dx.doi.org/10.18778/1508-2008.24.20</v>
      </c>
      <c r="T93" t="s">
        <v>631</v>
      </c>
      <c r="U93" t="str">
        <f>HYPERLINK("https%3A%2F%2Fwww.webofscience.com%2Fwos%2Fwoscc%2Ffull-record%2FWOS:000698787300002","View Full Record in Web of Science")</f>
        <v>View Full Record in Web of Science</v>
      </c>
    </row>
    <row r="94" spans="1:21" ht="12.75">
      <c r="A94">
        <v>93</v>
      </c>
      <c r="B94" t="s">
        <v>632</v>
      </c>
      <c r="C94" t="s">
        <v>633</v>
      </c>
      <c r="D94" t="s">
        <v>273</v>
      </c>
      <c r="F94" t="s">
        <v>634</v>
      </c>
      <c r="G94" t="s">
        <v>635</v>
      </c>
      <c r="H94" t="s">
        <v>274</v>
      </c>
      <c r="I94" t="s">
        <v>275</v>
      </c>
      <c r="L94">
        <v>2021</v>
      </c>
      <c r="M94">
        <v>39</v>
      </c>
      <c r="N94">
        <v>3</v>
      </c>
      <c r="Q94" t="s">
        <v>636</v>
      </c>
      <c r="R94" t="s">
        <v>637</v>
      </c>
      <c r="S94" t="str">
        <f>HYPERLINK("http://dx.doi.org/10.25115/eea.v39i3.4523","http://dx.doi.org/10.25115/eea.v39i3.4523")</f>
        <v>http://dx.doi.org/10.25115/eea.v39i3.4523</v>
      </c>
      <c r="T94" t="s">
        <v>638</v>
      </c>
      <c r="U94" t="str">
        <f>HYPERLINK("https%3A%2F%2Fwww.webofscience.com%2Fwos%2Fwoscc%2Ffull-record%2FWOS:000672558400006","View Full Record in Web of Science")</f>
        <v>View Full Record in Web of Science</v>
      </c>
    </row>
    <row r="95" spans="1:21" ht="12.75">
      <c r="A95">
        <v>94</v>
      </c>
      <c r="B95" t="s">
        <v>639</v>
      </c>
      <c r="C95" t="s">
        <v>640</v>
      </c>
      <c r="D95" t="s">
        <v>641</v>
      </c>
      <c r="F95" t="s">
        <v>642</v>
      </c>
      <c r="G95" t="s">
        <v>643</v>
      </c>
      <c r="H95" t="s">
        <v>644</v>
      </c>
      <c r="K95" t="s">
        <v>645</v>
      </c>
      <c r="L95">
        <v>2021</v>
      </c>
      <c r="M95">
        <v>21</v>
      </c>
      <c r="N95">
        <v>3</v>
      </c>
      <c r="O95">
        <v>287</v>
      </c>
      <c r="P95">
        <v>294</v>
      </c>
      <c r="R95" t="s">
        <v>646</v>
      </c>
      <c r="S95" t="str">
        <f>HYPERLINK("http://dx.doi.org/10.22937/IJCSNS.2021.21.3.37","http://dx.doi.org/10.22937/IJCSNS.2021.21.3.37")</f>
        <v>http://dx.doi.org/10.22937/IJCSNS.2021.21.3.37</v>
      </c>
      <c r="T95" t="s">
        <v>647</v>
      </c>
      <c r="U95" t="str">
        <f>HYPERLINK("https%3A%2F%2Fwww.webofscience.com%2Fwos%2Fwoscc%2Ffull-record%2FWOS:000647110100018","View Full Record in Web of Science")</f>
        <v>View Full Record in Web of Science</v>
      </c>
    </row>
    <row r="96" spans="1:21" ht="12.75">
      <c r="A96">
        <v>95</v>
      </c>
      <c r="B96" t="s">
        <v>648</v>
      </c>
      <c r="C96" t="s">
        <v>649</v>
      </c>
      <c r="D96" t="s">
        <v>23</v>
      </c>
      <c r="E96" t="s">
        <v>24</v>
      </c>
      <c r="J96" t="s">
        <v>25</v>
      </c>
      <c r="L96">
        <v>2021</v>
      </c>
      <c r="O96">
        <v>979</v>
      </c>
      <c r="P96">
        <v>983</v>
      </c>
      <c r="R96" t="s">
        <v>650</v>
      </c>
      <c r="S96" t="str">
        <f>HYPERLINK("http://dx.doi.org/10.1109/IDAACS53288.2021.9660928","http://dx.doi.org/10.1109/IDAACS53288.2021.9660928")</f>
        <v>http://dx.doi.org/10.1109/IDAACS53288.2021.9660928</v>
      </c>
      <c r="T96" t="s">
        <v>651</v>
      </c>
      <c r="U96" t="str">
        <f>HYPERLINK("https%3A%2F%2Fwww.webofscience.com%2Fwos%2Fwoscc%2Ffull-record%2FWOS:000848390800070","View Full Record in Web of Science")</f>
        <v>View Full Record in Web of Science</v>
      </c>
    </row>
    <row r="97" spans="1:21" ht="12.75">
      <c r="A97">
        <v>96</v>
      </c>
      <c r="B97" t="s">
        <v>652</v>
      </c>
      <c r="C97" t="s">
        <v>653</v>
      </c>
      <c r="D97" t="s">
        <v>70</v>
      </c>
      <c r="H97" t="s">
        <v>73</v>
      </c>
      <c r="I97" t="s">
        <v>74</v>
      </c>
      <c r="L97">
        <v>2021</v>
      </c>
      <c r="M97">
        <v>5</v>
      </c>
      <c r="N97">
        <v>40</v>
      </c>
      <c r="O97">
        <v>28</v>
      </c>
      <c r="P97">
        <v>34</v>
      </c>
      <c r="T97" t="s">
        <v>654</v>
      </c>
      <c r="U97" t="str">
        <f>HYPERLINK("https%3A%2F%2Fwww.webofscience.com%2Fwos%2Fwoscc%2Ffull-record%2FWOS:000757057600003","View Full Record in Web of Science")</f>
        <v>View Full Record in Web of Science</v>
      </c>
    </row>
    <row r="98" spans="1:21" ht="12.75">
      <c r="A98">
        <v>97</v>
      </c>
      <c r="B98" t="s">
        <v>655</v>
      </c>
      <c r="C98" t="s">
        <v>656</v>
      </c>
      <c r="D98" t="s">
        <v>445</v>
      </c>
      <c r="F98" t="s">
        <v>657</v>
      </c>
      <c r="G98" t="s">
        <v>658</v>
      </c>
      <c r="I98" t="s">
        <v>448</v>
      </c>
      <c r="K98" t="s">
        <v>659</v>
      </c>
      <c r="L98">
        <v>2021</v>
      </c>
      <c r="M98">
        <v>10</v>
      </c>
      <c r="N98">
        <v>45</v>
      </c>
      <c r="O98">
        <v>131</v>
      </c>
      <c r="P98">
        <v>140</v>
      </c>
      <c r="R98" t="s">
        <v>660</v>
      </c>
      <c r="S98" t="str">
        <f>HYPERLINK("http://dx.doi.org/10.34069/AI/2021.45.09.14","http://dx.doi.org/10.34069/AI/2021.45.09.14")</f>
        <v>http://dx.doi.org/10.34069/AI/2021.45.09.14</v>
      </c>
      <c r="T98" t="s">
        <v>661</v>
      </c>
      <c r="U98" t="str">
        <f>HYPERLINK("https%3A%2F%2Fwww.webofscience.com%2Fwos%2Fwoscc%2Ffull-record%2FWOS:000712308200015","View Full Record in Web of Science")</f>
        <v>View Full Record in Web of Science</v>
      </c>
    </row>
    <row r="99" spans="1:21" ht="12.75">
      <c r="A99">
        <v>98</v>
      </c>
      <c r="B99" t="s">
        <v>662</v>
      </c>
      <c r="C99" t="s">
        <v>663</v>
      </c>
      <c r="D99" t="s">
        <v>664</v>
      </c>
      <c r="F99" t="s">
        <v>665</v>
      </c>
      <c r="G99" t="s">
        <v>666</v>
      </c>
      <c r="H99" t="s">
        <v>667</v>
      </c>
      <c r="I99" t="s">
        <v>668</v>
      </c>
      <c r="L99">
        <v>2021</v>
      </c>
      <c r="M99">
        <v>12</v>
      </c>
      <c r="N99">
        <v>4</v>
      </c>
      <c r="O99">
        <v>23</v>
      </c>
      <c r="P99">
        <v>35</v>
      </c>
      <c r="T99" t="s">
        <v>669</v>
      </c>
      <c r="U99" t="str">
        <f>HYPERLINK("https%3A%2F%2Fwww.webofscience.com%2Fwos%2Fwoscc%2Ffull-record%2FWOS:000731295600002","View Full Record in Web of Science")</f>
        <v>View Full Record in Web of Science</v>
      </c>
    </row>
    <row r="100" spans="1:21" ht="12.75">
      <c r="A100">
        <v>99</v>
      </c>
      <c r="B100" t="s">
        <v>670</v>
      </c>
      <c r="C100" t="s">
        <v>671</v>
      </c>
      <c r="D100" t="s">
        <v>70</v>
      </c>
      <c r="F100" t="s">
        <v>672</v>
      </c>
      <c r="G100" t="s">
        <v>673</v>
      </c>
      <c r="H100" t="s">
        <v>73</v>
      </c>
      <c r="I100" t="s">
        <v>74</v>
      </c>
      <c r="L100">
        <v>2021</v>
      </c>
      <c r="M100">
        <v>3</v>
      </c>
      <c r="N100">
        <v>38</v>
      </c>
      <c r="O100">
        <v>231</v>
      </c>
      <c r="P100">
        <v>239</v>
      </c>
      <c r="T100" t="s">
        <v>674</v>
      </c>
      <c r="U100" t="str">
        <f>HYPERLINK("https%3A%2F%2Fwww.webofscience.com%2Fwos%2Fwoscc%2Ffull-record%2FWOS:000674620700022","View Full Record in Web of Science")</f>
        <v>View Full Record in Web of Science</v>
      </c>
    </row>
    <row r="101" spans="1:21" ht="12.75">
      <c r="A101">
        <v>100</v>
      </c>
      <c r="B101" t="s">
        <v>675</v>
      </c>
      <c r="C101" t="s">
        <v>676</v>
      </c>
      <c r="D101" t="s">
        <v>435</v>
      </c>
      <c r="F101" t="s">
        <v>677</v>
      </c>
      <c r="G101" t="s">
        <v>678</v>
      </c>
      <c r="H101" t="s">
        <v>438</v>
      </c>
      <c r="I101" t="s">
        <v>439</v>
      </c>
      <c r="L101">
        <v>2021</v>
      </c>
      <c r="M101">
        <v>7</v>
      </c>
      <c r="Q101" t="s">
        <v>679</v>
      </c>
      <c r="R101" t="s">
        <v>680</v>
      </c>
      <c r="S101" t="str">
        <f>HYPERLINK("http://dx.doi.org/10.29051/el.v7i00.15952","http://dx.doi.org/10.29051/el.v7i00.15952")</f>
        <v>http://dx.doi.org/10.29051/el.v7i00.15952</v>
      </c>
      <c r="T101" t="s">
        <v>681</v>
      </c>
      <c r="U101" t="str">
        <f>HYPERLINK("https%3A%2F%2Fwww.webofscience.com%2Fwos%2Fwoscc%2Ffull-record%2FWOS:000759181200001","View Full Record in Web of Science")</f>
        <v>View Full Record in Web of Science</v>
      </c>
    </row>
    <row r="102" spans="1:21" ht="12.75">
      <c r="A102">
        <v>101</v>
      </c>
      <c r="B102" t="s">
        <v>682</v>
      </c>
      <c r="C102" t="s">
        <v>683</v>
      </c>
      <c r="D102" t="s">
        <v>684</v>
      </c>
      <c r="F102" t="s">
        <v>685</v>
      </c>
      <c r="G102" t="s">
        <v>686</v>
      </c>
      <c r="H102" t="s">
        <v>687</v>
      </c>
      <c r="I102" t="s">
        <v>688</v>
      </c>
      <c r="L102">
        <v>2021</v>
      </c>
      <c r="M102">
        <v>9</v>
      </c>
      <c r="N102">
        <v>1</v>
      </c>
      <c r="O102">
        <v>37</v>
      </c>
      <c r="P102">
        <v>46</v>
      </c>
      <c r="R102" t="s">
        <v>689</v>
      </c>
      <c r="S102" t="str">
        <f>HYPERLINK("http://dx.doi.org/10.4995/ijpme.2021.13984","http://dx.doi.org/10.4995/ijpme.2021.13984")</f>
        <v>http://dx.doi.org/10.4995/ijpme.2021.13984</v>
      </c>
      <c r="T102" t="s">
        <v>690</v>
      </c>
      <c r="U102" t="str">
        <f>HYPERLINK("https%3A%2F%2Fwww.webofscience.com%2Fwos%2Fwoscc%2Ffull-record%2FWOS:000614392500004","View Full Record in Web of Science")</f>
        <v>View Full Record in Web of Science</v>
      </c>
    </row>
    <row r="103" spans="1:21" ht="12.75">
      <c r="A103">
        <v>102</v>
      </c>
      <c r="B103" t="s">
        <v>691</v>
      </c>
      <c r="C103" t="s">
        <v>692</v>
      </c>
      <c r="D103" t="s">
        <v>445</v>
      </c>
      <c r="F103" t="s">
        <v>693</v>
      </c>
      <c r="G103" t="s">
        <v>694</v>
      </c>
      <c r="I103" t="s">
        <v>448</v>
      </c>
      <c r="K103" t="s">
        <v>695</v>
      </c>
      <c r="L103">
        <v>2021</v>
      </c>
      <c r="M103">
        <v>10</v>
      </c>
      <c r="N103">
        <v>42</v>
      </c>
      <c r="O103">
        <v>113</v>
      </c>
      <c r="P103">
        <v>123</v>
      </c>
      <c r="R103" t="s">
        <v>696</v>
      </c>
      <c r="S103" t="str">
        <f>HYPERLINK("http://dx.doi.org/10.34069/AI/2021.42.06.11","http://dx.doi.org/10.34069/AI/2021.42.06.11")</f>
        <v>http://dx.doi.org/10.34069/AI/2021.42.06.11</v>
      </c>
      <c r="T103" t="s">
        <v>697</v>
      </c>
      <c r="U103" t="str">
        <f>HYPERLINK("https%3A%2F%2Fwww.webofscience.com%2Fwos%2Fwoscc%2Ffull-record%2FWOS:000681746700012","View Full Record in Web of Science")</f>
        <v>View Full Record in Web of Science</v>
      </c>
    </row>
    <row r="104" spans="1:21" ht="12.75">
      <c r="A104">
        <v>103</v>
      </c>
      <c r="B104" t="s">
        <v>698</v>
      </c>
      <c r="C104" t="s">
        <v>699</v>
      </c>
      <c r="D104" t="s">
        <v>408</v>
      </c>
      <c r="F104" t="s">
        <v>700</v>
      </c>
      <c r="G104" t="s">
        <v>701</v>
      </c>
      <c r="H104" t="s">
        <v>411</v>
      </c>
      <c r="K104" t="s">
        <v>164</v>
      </c>
      <c r="L104">
        <v>2021</v>
      </c>
      <c r="M104">
        <v>12</v>
      </c>
      <c r="N104">
        <v>6</v>
      </c>
      <c r="O104" t="s">
        <v>702</v>
      </c>
      <c r="P104" t="s">
        <v>703</v>
      </c>
      <c r="R104" t="s">
        <v>704</v>
      </c>
      <c r="S104" t="str">
        <f>HYPERLINK("http://dx.doi.org/10.14807/ijmp.v12i6.1760","http://dx.doi.org/10.14807/ijmp.v12i6.1760")</f>
        <v>http://dx.doi.org/10.14807/ijmp.v12i6.1760</v>
      </c>
      <c r="T104" t="s">
        <v>705</v>
      </c>
      <c r="U104" t="str">
        <f>HYPERLINK("https%3A%2F%2Fwww.webofscience.com%2Fwos%2Fwoscc%2Ffull-record%2FWOS:000717956100020","View Full Record in Web of Science")</f>
        <v>View Full Record in Web of Science</v>
      </c>
    </row>
    <row r="105" spans="1:21" ht="12.75">
      <c r="A105">
        <v>104</v>
      </c>
      <c r="B105" t="s">
        <v>706</v>
      </c>
      <c r="C105" t="s">
        <v>707</v>
      </c>
      <c r="D105" t="s">
        <v>70</v>
      </c>
      <c r="F105" t="s">
        <v>708</v>
      </c>
      <c r="G105" t="s">
        <v>709</v>
      </c>
      <c r="H105" t="s">
        <v>73</v>
      </c>
      <c r="I105" t="s">
        <v>74</v>
      </c>
      <c r="L105">
        <v>2021</v>
      </c>
      <c r="M105">
        <v>1</v>
      </c>
      <c r="N105">
        <v>36</v>
      </c>
      <c r="O105">
        <v>4</v>
      </c>
      <c r="P105">
        <v>13</v>
      </c>
      <c r="T105" t="s">
        <v>710</v>
      </c>
      <c r="U105" t="str">
        <f>HYPERLINK("https%3A%2F%2Fwww.webofscience.com%2Fwos%2Fwoscc%2Ffull-record%2FWOS:000645131200001","View Full Record in Web of Science")</f>
        <v>View Full Record in Web of Science</v>
      </c>
    </row>
    <row r="106" spans="1:21" ht="12.75">
      <c r="A106">
        <v>105</v>
      </c>
      <c r="B106" t="s">
        <v>711</v>
      </c>
      <c r="C106" t="s">
        <v>712</v>
      </c>
      <c r="D106" t="s">
        <v>408</v>
      </c>
      <c r="F106" t="s">
        <v>713</v>
      </c>
      <c r="G106" t="s">
        <v>714</v>
      </c>
      <c r="H106" t="s">
        <v>411</v>
      </c>
      <c r="K106" t="s">
        <v>264</v>
      </c>
      <c r="L106">
        <v>2021</v>
      </c>
      <c r="M106">
        <v>12</v>
      </c>
      <c r="N106">
        <v>3</v>
      </c>
      <c r="O106" t="s">
        <v>715</v>
      </c>
      <c r="P106" t="s">
        <v>716</v>
      </c>
      <c r="R106" t="s">
        <v>717</v>
      </c>
      <c r="S106" t="str">
        <f>HYPERLINK("http://dx.doi.org/10.14807/ijmp.v12i3.1534","http://dx.doi.org/10.14807/ijmp.v12i3.1534")</f>
        <v>http://dx.doi.org/10.14807/ijmp.v12i3.1534</v>
      </c>
      <c r="T106" t="s">
        <v>718</v>
      </c>
      <c r="U106" t="str">
        <f>HYPERLINK("https%3A%2F%2Fwww.webofscience.com%2Fwos%2Fwoscc%2Ffull-record%2FWOS:000646631400010","View Full Record in Web of Science")</f>
        <v>View Full Record in Web of Science</v>
      </c>
    </row>
    <row r="107" spans="1:21" ht="12.75">
      <c r="A107">
        <v>106</v>
      </c>
      <c r="B107" t="s">
        <v>719</v>
      </c>
      <c r="C107" t="s">
        <v>720</v>
      </c>
      <c r="D107" t="s">
        <v>354</v>
      </c>
      <c r="F107" t="s">
        <v>721</v>
      </c>
      <c r="G107" t="s">
        <v>722</v>
      </c>
      <c r="H107" t="s">
        <v>356</v>
      </c>
      <c r="L107">
        <v>2021</v>
      </c>
      <c r="M107">
        <v>11</v>
      </c>
      <c r="N107">
        <v>2</v>
      </c>
      <c r="O107">
        <v>119</v>
      </c>
      <c r="P107">
        <v>123</v>
      </c>
      <c r="T107" t="s">
        <v>723</v>
      </c>
      <c r="U107" t="str">
        <f>HYPERLINK("https%3A%2F%2Fwww.webofscience.com%2Fwos%2Fwoscc%2Ffull-record%2FWOS:000723089000021","View Full Record in Web of Science")</f>
        <v>View Full Record in Web of Science</v>
      </c>
    </row>
    <row r="108" spans="1:21" ht="12.75">
      <c r="A108">
        <v>107</v>
      </c>
      <c r="B108" t="s">
        <v>724</v>
      </c>
      <c r="C108" t="s">
        <v>725</v>
      </c>
      <c r="D108" t="s">
        <v>193</v>
      </c>
      <c r="F108" t="s">
        <v>726</v>
      </c>
      <c r="G108" t="s">
        <v>727</v>
      </c>
      <c r="H108" t="s">
        <v>196</v>
      </c>
      <c r="I108" t="s">
        <v>197</v>
      </c>
      <c r="K108" t="s">
        <v>695</v>
      </c>
      <c r="L108">
        <v>2021</v>
      </c>
      <c r="M108">
        <v>12</v>
      </c>
      <c r="N108">
        <v>2</v>
      </c>
      <c r="O108">
        <v>149</v>
      </c>
      <c r="P108">
        <v>169</v>
      </c>
      <c r="R108" t="s">
        <v>728</v>
      </c>
      <c r="S108" t="str">
        <f>HYPERLINK("http://dx.doi.org/10.18662/po/12.2/301","http://dx.doi.org/10.18662/po/12.2/301")</f>
        <v>http://dx.doi.org/10.18662/po/12.2/301</v>
      </c>
      <c r="T108" t="s">
        <v>729</v>
      </c>
      <c r="U108" t="str">
        <f>HYPERLINK("https%3A%2F%2Fwww.webofscience.com%2Fwos%2Fwoscc%2Ffull-record%2FWOS:000677909900008","View Full Record in Web of Science")</f>
        <v>View Full Record in Web of Science</v>
      </c>
    </row>
    <row r="109" spans="1:21" ht="12.75">
      <c r="A109">
        <v>108</v>
      </c>
      <c r="B109" t="s">
        <v>730</v>
      </c>
      <c r="C109" t="s">
        <v>731</v>
      </c>
      <c r="D109" t="s">
        <v>732</v>
      </c>
      <c r="F109" t="s">
        <v>733</v>
      </c>
      <c r="G109" t="s">
        <v>734</v>
      </c>
      <c r="H109" t="s">
        <v>735</v>
      </c>
      <c r="K109" t="s">
        <v>33</v>
      </c>
      <c r="L109">
        <v>2021</v>
      </c>
      <c r="M109">
        <v>12</v>
      </c>
      <c r="N109">
        <v>1</v>
      </c>
      <c r="O109">
        <v>88</v>
      </c>
      <c r="P109">
        <v>103</v>
      </c>
      <c r="R109" t="s">
        <v>736</v>
      </c>
      <c r="S109" t="str">
        <f>HYPERLINK("http://dx.doi.org/10.18662/brain/12.1/172","http://dx.doi.org/10.18662/brain/12.1/172")</f>
        <v>http://dx.doi.org/10.18662/brain/12.1/172</v>
      </c>
      <c r="T109" t="s">
        <v>737</v>
      </c>
      <c r="U109" t="str">
        <f>HYPERLINK("https%3A%2F%2Fwww.webofscience.com%2Fwos%2Fwoscc%2Ffull-record%2FWOS:000635253900006","View Full Record in Web of Science")</f>
        <v>View Full Record in Web of Science</v>
      </c>
    </row>
    <row r="110" spans="1:21" ht="12.75">
      <c r="A110">
        <v>109</v>
      </c>
      <c r="B110" t="s">
        <v>738</v>
      </c>
      <c r="C110" t="s">
        <v>739</v>
      </c>
      <c r="D110" t="s">
        <v>641</v>
      </c>
      <c r="F110" t="s">
        <v>740</v>
      </c>
      <c r="G110" t="s">
        <v>741</v>
      </c>
      <c r="H110" t="s">
        <v>644</v>
      </c>
      <c r="K110" t="s">
        <v>645</v>
      </c>
      <c r="L110">
        <v>2021</v>
      </c>
      <c r="M110">
        <v>21</v>
      </c>
      <c r="N110">
        <v>3</v>
      </c>
      <c r="O110">
        <v>191</v>
      </c>
      <c r="P110">
        <v>197</v>
      </c>
      <c r="R110" t="s">
        <v>742</v>
      </c>
      <c r="S110" t="str">
        <f>HYPERLINK("http://dx.doi.org/10.22937/IJCSNS.2021.21.3.26","http://dx.doi.org/10.22937/IJCSNS.2021.21.3.26")</f>
        <v>http://dx.doi.org/10.22937/IJCSNS.2021.21.3.26</v>
      </c>
      <c r="T110" t="s">
        <v>743</v>
      </c>
      <c r="U110" t="str">
        <f>HYPERLINK("https%3A%2F%2Fwww.webofscience.com%2Fwos%2Fwoscc%2Ffull-record%2FWOS:000647110100007","View Full Record in Web of Science")</f>
        <v>View Full Record in Web of Science</v>
      </c>
    </row>
    <row r="111" spans="1:21" ht="12.75">
      <c r="A111">
        <v>110</v>
      </c>
      <c r="B111" t="s">
        <v>744</v>
      </c>
      <c r="C111" t="s">
        <v>745</v>
      </c>
      <c r="D111" t="s">
        <v>70</v>
      </c>
      <c r="F111" t="s">
        <v>746</v>
      </c>
      <c r="G111" t="s">
        <v>747</v>
      </c>
      <c r="H111" t="s">
        <v>73</v>
      </c>
      <c r="I111" t="s">
        <v>74</v>
      </c>
      <c r="L111">
        <v>2021</v>
      </c>
      <c r="M111">
        <v>4</v>
      </c>
      <c r="N111">
        <v>39</v>
      </c>
      <c r="O111">
        <v>294</v>
      </c>
      <c r="P111">
        <v>301</v>
      </c>
      <c r="T111" t="s">
        <v>748</v>
      </c>
      <c r="U111" t="str">
        <f>HYPERLINK("https%3A%2F%2Fwww.webofscience.com%2Fwos%2Fwoscc%2Ffull-record%2FWOS:000707037700023","View Full Record in Web of Science")</f>
        <v>View Full Record in Web of Science</v>
      </c>
    </row>
    <row r="112" spans="1:21" ht="12.75">
      <c r="A112">
        <v>111</v>
      </c>
      <c r="B112" t="s">
        <v>749</v>
      </c>
      <c r="C112" t="s">
        <v>750</v>
      </c>
      <c r="D112" t="s">
        <v>641</v>
      </c>
      <c r="F112" t="s">
        <v>751</v>
      </c>
      <c r="G112" t="s">
        <v>752</v>
      </c>
      <c r="H112" t="s">
        <v>644</v>
      </c>
      <c r="K112" t="s">
        <v>753</v>
      </c>
      <c r="L112">
        <v>2021</v>
      </c>
      <c r="M112">
        <v>21</v>
      </c>
      <c r="N112">
        <v>12</v>
      </c>
      <c r="O112">
        <v>719</v>
      </c>
      <c r="P112">
        <v>725</v>
      </c>
      <c r="R112" t="s">
        <v>754</v>
      </c>
      <c r="S112" t="str">
        <f>HYPERLINK("http://dx.doi.org/10.22937/IJCSNS.2021.21.12.98","http://dx.doi.org/10.22937/IJCSNS.2021.21.12.98")</f>
        <v>http://dx.doi.org/10.22937/IJCSNS.2021.21.12.98</v>
      </c>
      <c r="T112" t="s">
        <v>755</v>
      </c>
      <c r="U112" t="str">
        <f>HYPERLINK("https%3A%2F%2Fwww.webofscience.com%2Fwos%2Fwoscc%2Ffull-record%2FWOS:000738790800044","View Full Record in Web of Science")</f>
        <v>View Full Record in Web of Science</v>
      </c>
    </row>
    <row r="113" spans="1:21" ht="12.75">
      <c r="A113">
        <v>112</v>
      </c>
      <c r="B113" t="s">
        <v>756</v>
      </c>
      <c r="C113" t="s">
        <v>757</v>
      </c>
      <c r="D113" t="s">
        <v>273</v>
      </c>
      <c r="F113" t="s">
        <v>758</v>
      </c>
      <c r="G113" t="s">
        <v>759</v>
      </c>
      <c r="H113" t="s">
        <v>274</v>
      </c>
      <c r="I113" t="s">
        <v>275</v>
      </c>
      <c r="L113">
        <v>2021</v>
      </c>
      <c r="M113">
        <v>39</v>
      </c>
      <c r="N113">
        <v>3</v>
      </c>
      <c r="R113" t="s">
        <v>760</v>
      </c>
      <c r="S113" t="str">
        <f>HYPERLINK("http://dx.doi.org/10.25115/eea.v39i3.4718","http://dx.doi.org/10.25115/eea.v39i3.4718")</f>
        <v>http://dx.doi.org/10.25115/eea.v39i3.4718</v>
      </c>
      <c r="T113" t="s">
        <v>761</v>
      </c>
      <c r="U113" t="str">
        <f>HYPERLINK("https%3A%2F%2Fwww.webofscience.com%2Fwos%2Fwoscc%2Ffull-record%2FWOS:000644257100010","View Full Record in Web of Science")</f>
        <v>View Full Record in Web of Science</v>
      </c>
    </row>
    <row r="114" spans="1:21" ht="12.75">
      <c r="A114">
        <v>113</v>
      </c>
      <c r="B114" t="s">
        <v>762</v>
      </c>
      <c r="C114" t="s">
        <v>763</v>
      </c>
      <c r="D114" t="s">
        <v>408</v>
      </c>
      <c r="F114" t="s">
        <v>764</v>
      </c>
      <c r="G114" t="s">
        <v>765</v>
      </c>
      <c r="H114" t="s">
        <v>411</v>
      </c>
      <c r="K114" t="s">
        <v>264</v>
      </c>
      <c r="L114">
        <v>2021</v>
      </c>
      <c r="M114">
        <v>12</v>
      </c>
      <c r="N114">
        <v>3</v>
      </c>
      <c r="O114" t="s">
        <v>766</v>
      </c>
      <c r="P114" t="s">
        <v>767</v>
      </c>
      <c r="R114" t="s">
        <v>768</v>
      </c>
      <c r="S114" t="str">
        <f>HYPERLINK("http://dx.doi.org/10.14807/ijmp.v12i3.1538","http://dx.doi.org/10.14807/ijmp.v12i3.1538")</f>
        <v>http://dx.doi.org/10.14807/ijmp.v12i3.1538</v>
      </c>
      <c r="T114" t="s">
        <v>769</v>
      </c>
      <c r="U114" t="str">
        <f>HYPERLINK("https%3A%2F%2Fwww.webofscience.com%2Fwos%2Fwoscc%2Ffull-record%2FWOS:000646631400013","View Full Record in Web of Science")</f>
        <v>View Full Record in Web of Science</v>
      </c>
    </row>
    <row r="115" spans="1:21" ht="12.75">
      <c r="A115">
        <v>114</v>
      </c>
      <c r="B115" t="s">
        <v>770</v>
      </c>
      <c r="C115" t="s">
        <v>771</v>
      </c>
      <c r="D115" t="s">
        <v>273</v>
      </c>
      <c r="F115" t="s">
        <v>772</v>
      </c>
      <c r="G115" t="s">
        <v>773</v>
      </c>
      <c r="H115" t="s">
        <v>274</v>
      </c>
      <c r="I115" t="s">
        <v>275</v>
      </c>
      <c r="L115">
        <v>2021</v>
      </c>
      <c r="M115">
        <v>39</v>
      </c>
      <c r="N115">
        <v>6</v>
      </c>
      <c r="R115" t="s">
        <v>774</v>
      </c>
      <c r="S115" t="str">
        <f>HYPERLINK("http://dx.doi.org/10.25115/eea.v39i6.5251","http://dx.doi.org/10.25115/eea.v39i6.5251")</f>
        <v>http://dx.doi.org/10.25115/eea.v39i6.5251</v>
      </c>
      <c r="T115" t="s">
        <v>775</v>
      </c>
      <c r="U115" t="str">
        <f>HYPERLINK("https%3A%2F%2Fwww.webofscience.com%2Fwos%2Fwoscc%2Ffull-record%2FWOS:000675760800032","View Full Record in Web of Science")</f>
        <v>View Full Record in Web of Science</v>
      </c>
    </row>
    <row r="116" spans="1:21" ht="12.75">
      <c r="A116">
        <v>115</v>
      </c>
      <c r="B116" t="s">
        <v>776</v>
      </c>
      <c r="C116" t="s">
        <v>777</v>
      </c>
      <c r="D116" t="s">
        <v>503</v>
      </c>
      <c r="F116" t="s">
        <v>778</v>
      </c>
      <c r="G116" t="s">
        <v>779</v>
      </c>
      <c r="I116" t="s">
        <v>506</v>
      </c>
      <c r="L116">
        <v>2021</v>
      </c>
      <c r="M116">
        <v>7</v>
      </c>
      <c r="N116">
        <v>4</v>
      </c>
      <c r="O116">
        <v>27</v>
      </c>
      <c r="P116">
        <v>41</v>
      </c>
      <c r="R116" t="s">
        <v>780</v>
      </c>
      <c r="S116" t="str">
        <f>HYPERLINK("http://dx.doi.org/10.51599/are.2021.07.04.02","http://dx.doi.org/10.51599/are.2021.07.04.02")</f>
        <v>http://dx.doi.org/10.51599/are.2021.07.04.02</v>
      </c>
      <c r="T116" t="s">
        <v>781</v>
      </c>
      <c r="U116" t="str">
        <f>HYPERLINK("https%3A%2F%2Fwww.webofscience.com%2Fwos%2Fwoscc%2Ffull-record%2FWOS:000737132400001","View Full Record in Web of Science")</f>
        <v>View Full Record in Web of Science</v>
      </c>
    </row>
    <row r="117" spans="1:21" ht="12.75">
      <c r="A117">
        <v>116</v>
      </c>
      <c r="B117" t="s">
        <v>782</v>
      </c>
      <c r="C117" t="s">
        <v>783</v>
      </c>
      <c r="D117" t="s">
        <v>273</v>
      </c>
      <c r="F117" t="s">
        <v>784</v>
      </c>
      <c r="G117" t="s">
        <v>785</v>
      </c>
      <c r="H117" t="s">
        <v>274</v>
      </c>
      <c r="I117" t="s">
        <v>275</v>
      </c>
      <c r="L117">
        <v>2021</v>
      </c>
      <c r="M117">
        <v>39</v>
      </c>
      <c r="N117">
        <v>5</v>
      </c>
      <c r="R117" t="s">
        <v>786</v>
      </c>
      <c r="S117" t="str">
        <f>HYPERLINK("http://dx.doi.org/10.25115/eea.v39i5.5040","http://dx.doi.org/10.25115/eea.v39i5.5040")</f>
        <v>http://dx.doi.org/10.25115/eea.v39i5.5040</v>
      </c>
      <c r="T117" t="s">
        <v>787</v>
      </c>
      <c r="U117" t="str">
        <f>HYPERLINK("https%3A%2F%2Fwww.webofscience.com%2Fwos%2Fwoscc%2Ffull-record%2FWOS:000657220600032","View Full Record in Web of Science")</f>
        <v>View Full Record in Web of Science</v>
      </c>
    </row>
    <row r="118" spans="1:21" ht="12.75">
      <c r="A118">
        <v>117</v>
      </c>
      <c r="B118" t="s">
        <v>788</v>
      </c>
      <c r="C118" t="s">
        <v>789</v>
      </c>
      <c r="D118" t="s">
        <v>503</v>
      </c>
      <c r="F118" t="s">
        <v>790</v>
      </c>
      <c r="G118" t="s">
        <v>791</v>
      </c>
      <c r="I118" t="s">
        <v>506</v>
      </c>
      <c r="L118">
        <v>2021</v>
      </c>
      <c r="M118">
        <v>7</v>
      </c>
      <c r="N118">
        <v>3</v>
      </c>
      <c r="O118">
        <v>44</v>
      </c>
      <c r="P118">
        <v>59</v>
      </c>
      <c r="R118" t="s">
        <v>792</v>
      </c>
      <c r="S118" t="str">
        <f>HYPERLINK("http://dx.doi.org/10.51599/are.2021.07.03.03","http://dx.doi.org/10.51599/are.2021.07.03.03")</f>
        <v>http://dx.doi.org/10.51599/are.2021.07.03.03</v>
      </c>
      <c r="T118" t="s">
        <v>793</v>
      </c>
      <c r="U118" t="str">
        <f>HYPERLINK("https%3A%2F%2Fwww.webofscience.com%2Fwos%2Fwoscc%2Ffull-record%2FWOS:000703553500003","View Full Record in Web of Science")</f>
        <v>View Full Record in Web of Science</v>
      </c>
    </row>
    <row r="119" spans="1:21" ht="12.75">
      <c r="A119">
        <v>118</v>
      </c>
      <c r="B119" t="s">
        <v>794</v>
      </c>
      <c r="C119" t="s">
        <v>795</v>
      </c>
      <c r="D119" t="s">
        <v>641</v>
      </c>
      <c r="F119" t="s">
        <v>796</v>
      </c>
      <c r="G119" t="s">
        <v>797</v>
      </c>
      <c r="H119" t="s">
        <v>644</v>
      </c>
      <c r="K119" t="s">
        <v>753</v>
      </c>
      <c r="L119">
        <v>2021</v>
      </c>
      <c r="M119">
        <v>21</v>
      </c>
      <c r="N119">
        <v>12</v>
      </c>
      <c r="O119">
        <v>684</v>
      </c>
      <c r="P119">
        <v>688</v>
      </c>
      <c r="R119" t="s">
        <v>798</v>
      </c>
      <c r="S119" t="str">
        <f>HYPERLINK("http://dx.doi.org/10.22937/IJCSNS.2021.21.12.93","http://dx.doi.org/10.22937/IJCSNS.2021.21.12.93")</f>
        <v>http://dx.doi.org/10.22937/IJCSNS.2021.21.12.93</v>
      </c>
      <c r="T119" t="s">
        <v>799</v>
      </c>
      <c r="U119" t="str">
        <f>HYPERLINK("https%3A%2F%2Fwww.webofscience.com%2Fwos%2Fwoscc%2Ffull-record%2FWOS:000738790800039","View Full Record in Web of Science")</f>
        <v>View Full Record in Web of Science</v>
      </c>
    </row>
    <row r="120" spans="1:21" ht="12.75">
      <c r="A120">
        <v>119</v>
      </c>
      <c r="B120" t="s">
        <v>800</v>
      </c>
      <c r="C120" t="s">
        <v>801</v>
      </c>
      <c r="D120" t="s">
        <v>802</v>
      </c>
      <c r="F120" t="s">
        <v>803</v>
      </c>
      <c r="G120" t="s">
        <v>804</v>
      </c>
      <c r="H120" t="s">
        <v>805</v>
      </c>
      <c r="L120">
        <v>2021</v>
      </c>
      <c r="M120">
        <v>16</v>
      </c>
      <c r="N120">
        <v>1</v>
      </c>
      <c r="O120">
        <v>17</v>
      </c>
      <c r="P120">
        <v>28</v>
      </c>
      <c r="T120" t="s">
        <v>806</v>
      </c>
      <c r="U120" t="str">
        <f>HYPERLINK("https%3A%2F%2Fwww.webofscience.com%2Fwos%2Fwoscc%2Ffull-record%2FWOS:000592994700002","View Full Record in Web of Science")</f>
        <v>View Full Record in Web of Science</v>
      </c>
    </row>
    <row r="121" spans="1:21" ht="12.75">
      <c r="A121">
        <v>120</v>
      </c>
      <c r="B121" t="s">
        <v>807</v>
      </c>
      <c r="C121" t="s">
        <v>808</v>
      </c>
      <c r="D121" t="s">
        <v>641</v>
      </c>
      <c r="F121" t="s">
        <v>809</v>
      </c>
      <c r="G121" t="s">
        <v>810</v>
      </c>
      <c r="H121" t="s">
        <v>644</v>
      </c>
      <c r="K121" t="s">
        <v>753</v>
      </c>
      <c r="L121">
        <v>2021</v>
      </c>
      <c r="M121">
        <v>21</v>
      </c>
      <c r="N121">
        <v>12</v>
      </c>
      <c r="O121">
        <v>611</v>
      </c>
      <c r="P121">
        <v>619</v>
      </c>
      <c r="R121" t="s">
        <v>811</v>
      </c>
      <c r="S121" t="str">
        <f>HYPERLINK("http://dx.doi.org/10.22937/IJCSNS.2021.21.12.84","http://dx.doi.org/10.22937/IJCSNS.2021.21.12.84")</f>
        <v>http://dx.doi.org/10.22937/IJCSNS.2021.21.12.84</v>
      </c>
      <c r="T121" t="s">
        <v>812</v>
      </c>
      <c r="U121" t="str">
        <f>HYPERLINK("https%3A%2F%2Fwww.webofscience.com%2Fwos%2Fwoscc%2Ffull-record%2FWOS:000738790800030","View Full Record in Web of Science")</f>
        <v>View Full Record in Web of Science</v>
      </c>
    </row>
    <row r="122" spans="1:21" ht="12.75">
      <c r="A122">
        <v>121</v>
      </c>
      <c r="B122" t="s">
        <v>813</v>
      </c>
      <c r="C122" t="s">
        <v>814</v>
      </c>
      <c r="D122" t="s">
        <v>38</v>
      </c>
      <c r="E122" t="s">
        <v>39</v>
      </c>
      <c r="F122" t="s">
        <v>815</v>
      </c>
      <c r="G122" t="s">
        <v>816</v>
      </c>
      <c r="H122" t="s">
        <v>42</v>
      </c>
      <c r="L122">
        <v>2021</v>
      </c>
      <c r="M122">
        <v>2870</v>
      </c>
      <c r="T122" t="s">
        <v>817</v>
      </c>
      <c r="U122" t="str">
        <f>HYPERLINK("https%3A%2F%2Fwww.webofscience.com%2Fwos%2Fwoscc%2Ffull-record%2FWOS:000682922000132","View Full Record in Web of Science")</f>
        <v>View Full Record in Web of Science</v>
      </c>
    </row>
    <row r="123" spans="1:21" ht="12.75">
      <c r="A123">
        <v>122</v>
      </c>
      <c r="B123" t="s">
        <v>818</v>
      </c>
      <c r="C123" t="s">
        <v>819</v>
      </c>
      <c r="D123" t="s">
        <v>820</v>
      </c>
      <c r="F123" t="s">
        <v>821</v>
      </c>
      <c r="G123" t="s">
        <v>822</v>
      </c>
      <c r="H123" t="s">
        <v>823</v>
      </c>
      <c r="I123" t="s">
        <v>824</v>
      </c>
      <c r="L123">
        <v>2021</v>
      </c>
      <c r="M123">
        <v>18</v>
      </c>
      <c r="N123">
        <v>4</v>
      </c>
      <c r="O123">
        <v>4919</v>
      </c>
      <c r="P123">
        <v>4942</v>
      </c>
      <c r="R123" t="s">
        <v>825</v>
      </c>
      <c r="S123" t="str">
        <f>HYPERLINK("http://dx.doi.org/10.3934/mbe.2021250","http://dx.doi.org/10.3934/mbe.2021250")</f>
        <v>http://dx.doi.org/10.3934/mbe.2021250</v>
      </c>
      <c r="T123" t="s">
        <v>826</v>
      </c>
      <c r="U123" t="str">
        <f>HYPERLINK("https%3A%2F%2Fwww.webofscience.com%2Fwos%2Fwoscc%2Ffull-record%2FWOS:000661415800019","View Full Record in Web of Science")</f>
        <v>View Full Record in Web of Science</v>
      </c>
    </row>
    <row r="124" spans="1:21" ht="12.75">
      <c r="A124">
        <v>123</v>
      </c>
      <c r="B124" t="s">
        <v>827</v>
      </c>
      <c r="C124" t="s">
        <v>828</v>
      </c>
      <c r="D124" t="s">
        <v>143</v>
      </c>
      <c r="F124" t="s">
        <v>829</v>
      </c>
      <c r="G124" t="s">
        <v>830</v>
      </c>
      <c r="H124" t="s">
        <v>146</v>
      </c>
      <c r="I124" t="s">
        <v>147</v>
      </c>
      <c r="K124" t="s">
        <v>236</v>
      </c>
      <c r="L124">
        <v>2021</v>
      </c>
      <c r="M124">
        <v>13</v>
      </c>
      <c r="N124">
        <v>2</v>
      </c>
      <c r="O124">
        <v>457</v>
      </c>
      <c r="P124">
        <v>475</v>
      </c>
      <c r="R124" t="s">
        <v>831</v>
      </c>
      <c r="S124" t="str">
        <f>HYPERLINK("http://dx.doi.org/10.18662/rrem/13.2/431","http://dx.doi.org/10.18662/rrem/13.2/431")</f>
        <v>http://dx.doi.org/10.18662/rrem/13.2/431</v>
      </c>
      <c r="T124" t="s">
        <v>832</v>
      </c>
      <c r="U124" t="str">
        <f>HYPERLINK("https%3A%2F%2Fwww.webofscience.com%2Fwos%2Fwoscc%2Ffull-record%2FWOS:000730484900025","View Full Record in Web of Science")</f>
        <v>View Full Record in Web of Science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Володя</cp:lastModifiedBy>
  <dcterms:created xsi:type="dcterms:W3CDTF">2023-04-07T10:34:27Z</dcterms:created>
  <dcterms:modified xsi:type="dcterms:W3CDTF">2023-04-07T10:34:27Z</dcterms:modified>
  <cp:category/>
  <cp:version/>
  <cp:contentType/>
  <cp:contentStatus/>
</cp:coreProperties>
</file>