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avedrecs" sheetId="1" r:id="rId1"/>
  </sheets>
  <definedNames/>
  <calcPr fullCalcOnLoad="1"/>
</workbook>
</file>

<file path=xl/sharedStrings.xml><?xml version="1.0" encoding="utf-8"?>
<sst xmlns="http://schemas.openxmlformats.org/spreadsheetml/2006/main" count="912" uniqueCount="516">
  <si>
    <t>Authors</t>
  </si>
  <si>
    <t>Article Title</t>
  </si>
  <si>
    <t>Source Title</t>
  </si>
  <si>
    <t>Researcher Ids</t>
  </si>
  <si>
    <t>ORCIDs</t>
  </si>
  <si>
    <t>ISSN</t>
  </si>
  <si>
    <t>eISSN</t>
  </si>
  <si>
    <t>ISBN</t>
  </si>
  <si>
    <t>Publication Date</t>
  </si>
  <si>
    <t>Publication Year</t>
  </si>
  <si>
    <t>Volume</t>
  </si>
  <si>
    <t>Issue</t>
  </si>
  <si>
    <t>Start Page</t>
  </si>
  <si>
    <t>End Page</t>
  </si>
  <si>
    <t>Article Number</t>
  </si>
  <si>
    <t>DOI</t>
  </si>
  <si>
    <t>DOI Link</t>
  </si>
  <si>
    <t>UT (Unique WOS ID)</t>
  </si>
  <si>
    <t>Web of Science Record</t>
  </si>
  <si>
    <t>Borysova, T; Monastyrskiy, G; Khrupovych, S; Chaikivska, V</t>
  </si>
  <si>
    <t/>
  </si>
  <si>
    <t>MARKETING COMMUNICATION POLICY OF LOCAL AUTHORITIES AS A TOOL FOR FORMING THE IMAGE OF MUNICIPAL SERVICE PROVIDERS</t>
  </si>
  <si>
    <t>FINANCIAL AND CREDIT ACTIVITY-PROBLEMS OF THEORY AND PRACTICE</t>
  </si>
  <si>
    <t>Monastyrskyi, Grygorii Leonardovych/K-5438-2017; Borysova, Tetiana/AAD-6362-2020</t>
  </si>
  <si>
    <t xml:space="preserve">Monastyrskyi, Grygorii Leonardovych/0000-0001-6694-1960; </t>
  </si>
  <si>
    <t>2306-4994</t>
  </si>
  <si>
    <t>2310-8770</t>
  </si>
  <si>
    <t>10.55643/fcaptp.2.43.2022.3614</t>
  </si>
  <si>
    <t>WOS:000821504200034</t>
  </si>
  <si>
    <t>Zadorozhnyi, ZM; Murayskyi, V; Shesternyak, M; Hrytsyshyn, A</t>
  </si>
  <si>
    <t>INNOVATIVE NFC-VALIDATION SYSTEM FOR ACCOUNTING OF INCOME AND EXPENSES OF PUBLIC TRANSPORT ENTERPRISES</t>
  </si>
  <si>
    <t>MARKETING AND MANAGEMENT OF INNOVATIONS</t>
  </si>
  <si>
    <t>Shesternyak, Mariya Mykhalivna/H-3975-2017; Zadorozhnyi, Zenovii-Mykhailo/GPK-4427-2022; Muravskyi, Volodymyr V/H-4596-2017</t>
  </si>
  <si>
    <t>Shesternyak, Mariya Mykhalivna/0000-0001-9775-6637; Muravskyi, Volodymyr V/0000-0002-6423-9059</t>
  </si>
  <si>
    <t>2218-4511</t>
  </si>
  <si>
    <t>10.21272/mmi.2022.1-06</t>
  </si>
  <si>
    <t>WOS:000771777500001</t>
  </si>
  <si>
    <t>Borysiak, O; Brych, V</t>
  </si>
  <si>
    <t>Post-COVID-19 Revitalisation and Prospects for Climate Neutral Energy Security Technologies</t>
  </si>
  <si>
    <t>PROBLEMY EKOROZWOJU</t>
  </si>
  <si>
    <t>1895-6912</t>
  </si>
  <si>
    <t>10.35784/pe.2022.2.04</t>
  </si>
  <si>
    <t>WOS:000910883600004</t>
  </si>
  <si>
    <t>Krysovatyy, A; Zvarych, I; Brodovska, O; Zvarych, R</t>
  </si>
  <si>
    <t>Global Social Sustainability and Inclusion: The Voice of Social and Environmental Imbalances</t>
  </si>
  <si>
    <t>JOURNAL OF RISK AND FINANCIAL MANAGEMENT</t>
  </si>
  <si>
    <t>Zvarych, Iryna/H-3638-2017</t>
  </si>
  <si>
    <t>Zvarych, Iryna/0000-0001-5155-540X</t>
  </si>
  <si>
    <t>1911-8066</t>
  </si>
  <si>
    <t>1911-8074</t>
  </si>
  <si>
    <t>DEC</t>
  </si>
  <si>
    <t>10.3390/jrfm15120599</t>
  </si>
  <si>
    <t>WOS:000900880400001</t>
  </si>
  <si>
    <t>Dmytryshyn, M</t>
  </si>
  <si>
    <t>Involving the Public in the Assessment of Community Real Estate Property</t>
  </si>
  <si>
    <t>CROATIAN AND COMPARATIVE PUBLIC ADMINISTRATION</t>
  </si>
  <si>
    <t>Dmytryshyn, Marta/H-5845-2017</t>
  </si>
  <si>
    <t>Dmytryshyn, Marta/0000-0002-0609-9764</t>
  </si>
  <si>
    <t>1848-0357</t>
  </si>
  <si>
    <t>1849-2150</t>
  </si>
  <si>
    <t>MAY</t>
  </si>
  <si>
    <t>10.31297/hkju.22.1.2</t>
  </si>
  <si>
    <t>WOS:000795871400001</t>
  </si>
  <si>
    <t>Lobodina, Z; Kizyma, T; Demianyshyn, V; Berezka, K; Savchuk, S</t>
  </si>
  <si>
    <t>PARTICIPATORY BUDGETING IN THE CONTEXT OF BEHAVIOURAL FINANCES</t>
  </si>
  <si>
    <t>Demianyshyn, Vasyl/I-2248-2017; Berezka, Kateryna K. M./H-4879-2017</t>
  </si>
  <si>
    <t>Demianyshyn, Vasyl/0000-0002-2140-1925; Berezka, Kateryna K. M./0000-0002-9632-4004</t>
  </si>
  <si>
    <t>10.55643/fcaptp.5.46.2022.3886</t>
  </si>
  <si>
    <t>WOS:000895553700009</t>
  </si>
  <si>
    <t>Nykolaychuk, YM; Yakymenko, IZ; Vozna, NY; Kasianchuk, MM</t>
  </si>
  <si>
    <t>Residue Number System Asymmetric Cryptoalgorithms</t>
  </si>
  <si>
    <t>CYBERNETICS AND SYSTEMS ANALYSIS</t>
  </si>
  <si>
    <t>1060-0396</t>
  </si>
  <si>
    <t>1573-8337</t>
  </si>
  <si>
    <t>JUL</t>
  </si>
  <si>
    <t>10.1007/s10559-022-00494-7</t>
  </si>
  <si>
    <t>WOS:000869639600005</t>
  </si>
  <si>
    <t>Shuliuk, B; Horyn, V</t>
  </si>
  <si>
    <t>BANKING PROJECT FINANCING OF PUBLIC-PRIVATE PARTNERSHIP AND ITS ROLE IN ENSURING PUBLIC WELFARE</t>
  </si>
  <si>
    <t>Horyn, Volodymyr Petrovych/GOK-2819-2022</t>
  </si>
  <si>
    <t>Horyn, Volodymyr Petrovych/0000-0002-6048-8330</t>
  </si>
  <si>
    <t>10.55643/fcaptp.2.43.2022.3695</t>
  </si>
  <si>
    <t>WOS:000821504200002</t>
  </si>
  <si>
    <t>Krysovatyy, A; Desyatnyuk, O; Tkachyk, F</t>
  </si>
  <si>
    <t>THEORETICAL LOGOS OF FISCAL DECENTRALIZATION IN THE CONDITIONS OF PERMANENT TRANSFORMATION OF INTERBUDGETARY RELATIONS</t>
  </si>
  <si>
    <t>10.55643/fcaptp.2.43.2022.3630</t>
  </si>
  <si>
    <t>WOS:000821504200008</t>
  </si>
  <si>
    <t>Dmytryshyn, M; Goran, T</t>
  </si>
  <si>
    <t>PROPOSAL OF AN EFFECTIVE TIME MANAGEMENT SYSTEM</t>
  </si>
  <si>
    <t>MANAGEMENT-JOURNAL OF CONTEMPORARY MANAGEMENT ISSUES</t>
  </si>
  <si>
    <t>Dmytryshyn, Marta/H-5845-2017; Goran, Tetyana/ABG-5041-2021</t>
  </si>
  <si>
    <t>Dmytryshyn, Marta/0000-0002-0609-9764; Goran, Tetyana/0000-0002-6618-8769</t>
  </si>
  <si>
    <t>1331-0194</t>
  </si>
  <si>
    <t>1846-3363</t>
  </si>
  <si>
    <t>10.30924/mjcmi.27.2.15</t>
  </si>
  <si>
    <t>WOS:000904973300005</t>
  </si>
  <si>
    <t>Zadorozhnyy, ZM; Muravskyi, V; Semaniuk, V; Gumenna-Derij, M</t>
  </si>
  <si>
    <t>GLOBAL MANAGEMENT ACCOUNTING PRINCIPLES IN THE SYSTEM OF PROVIDING RESOURCE POTENTIAL OF THE ENTERPRISE</t>
  </si>
  <si>
    <t>Muravskyi, Volodymyr V/H-4596-2017; Semaniuk, Vita/P-8164-2015</t>
  </si>
  <si>
    <t>Muravskyi, Volodymyr V/0000-0002-6423-9059; Semaniuk, Vita/0000-0001-7010-9923</t>
  </si>
  <si>
    <t>10.55643/fcaptp.3.44.2022.3765</t>
  </si>
  <si>
    <t>WOS:000833717900006</t>
  </si>
  <si>
    <t>Zadorozhnyy, Z; Muravskyy, V; Kostetskyy, Y; Zadorozhnyy, M</t>
  </si>
  <si>
    <t>IMPROVEMENT OF ACCOUNTING OF NON-CURRENT ASSETS IN THE SYSTEM OF THEIR EFFECTIVE MANAGEMENT</t>
  </si>
  <si>
    <t>Muravskyi, Volodymyr V/H-4596-2017</t>
  </si>
  <si>
    <t>Muravskyi, Volodymyr V/0000-0002-6423-9059</t>
  </si>
  <si>
    <t>10.55643/fcaptp.5.46.2022.3791</t>
  </si>
  <si>
    <t>WOS:000895553700012</t>
  </si>
  <si>
    <t>Moskaliuk, N; Myronenko, V; Shapoval, L; Gopanchuk, V; Kaliniuk, A</t>
  </si>
  <si>
    <t>Protection of property rights under special legal regimes</t>
  </si>
  <si>
    <t>CUESTIONES POLITICAS</t>
  </si>
  <si>
    <t>; Moscaliuk, Nadiya/H-6052-2017</t>
  </si>
  <si>
    <t>Kalinuk, Anzela/0000-0001-8032-3632; Moscaliuk, Nadiya/0000-0003-2972-3352; Mironenko/Myronenko, Valentina/Valentyna/0000-0001-8841-8855</t>
  </si>
  <si>
    <t>0798-1406</t>
  </si>
  <si>
    <t>2542-3185</t>
  </si>
  <si>
    <t>10.46398/cuestpol.4075.23</t>
  </si>
  <si>
    <t>WOS:000905421200024</t>
  </si>
  <si>
    <t>Dyvak, M; Melnyk, A; Rot, A; Hernes, M; Pukas, A</t>
  </si>
  <si>
    <t>Ontology of Mathematical Modeling Based on Interval Data</t>
  </si>
  <si>
    <t>COMPLEXITY</t>
  </si>
  <si>
    <t>Rot, Artur/Q-4911-2018; Melnyk, Andriy/I-1850-2017; Hernes, Marcin/U-3973-2018</t>
  </si>
  <si>
    <t>Rot, Artur/0000-0002-7281-8253; Melnyk, Andriy/0000-0001-7799-9877; Hernes, Marcin/0000-0002-3832-8154</t>
  </si>
  <si>
    <t>1076-2787</t>
  </si>
  <si>
    <t>1099-0526</t>
  </si>
  <si>
    <t>JUL 19</t>
  </si>
  <si>
    <t>10.1155/2022/8062969</t>
  </si>
  <si>
    <t>WOS:000890898700001</t>
  </si>
  <si>
    <t>Roleders, V; Oriekhova, T; Sysoieva, I</t>
  </si>
  <si>
    <t>TRENDS IN A GLOBAL CIRCULAR ECONOMY</t>
  </si>
  <si>
    <t>MANAGEMENT THEORY AND STUDIES FOR RURAL BUSINESS AND INFRASTRUCTURE DEVELOPMENT</t>
  </si>
  <si>
    <t>Sysoieva, Inna/AAP-9465-2020</t>
  </si>
  <si>
    <t>Sysoieva, Inna/0000-0003-0567-1658</t>
  </si>
  <si>
    <t>1822-6760</t>
  </si>
  <si>
    <t>2345-0355</t>
  </si>
  <si>
    <t>10.15544/mts.2022.18</t>
  </si>
  <si>
    <t>WOS:000819650300006</t>
  </si>
  <si>
    <t>Debryniuk, I; Hayda, Y; Myklush, S; Myklush, Y</t>
  </si>
  <si>
    <t>Distribution, growth and productivity of Larix decidua Mill. plantations in the western Forest-Steppe of Ukraine</t>
  </si>
  <si>
    <t>BALTIC FORESTRY</t>
  </si>
  <si>
    <t>Myklush, Yuriy S/E-1642-2018</t>
  </si>
  <si>
    <t>Myklush, Yuriy S/0000-0002-1940-1045</t>
  </si>
  <si>
    <t>1392-1355</t>
  </si>
  <si>
    <t>10.46490/BF564</t>
  </si>
  <si>
    <t>WOS:000873637600004</t>
  </si>
  <si>
    <t>Kneysler, O; Spasiv, N; Marynchak, L</t>
  </si>
  <si>
    <t>MODERN TOOLS FOR FORMING THE OPTIMAL STRUCTURE OF REVENUES OF TERRITORIAL COMMUNITIES' BUDGETS</t>
  </si>
  <si>
    <t>Spasiv, Nataliia/H-3784-2017</t>
  </si>
  <si>
    <t>Spasiv, Nataliia/0000-0003-0797-7220</t>
  </si>
  <si>
    <t>10.55643/fcaptp.3.44.2022.3789</t>
  </si>
  <si>
    <t>WOS:000833717900011</t>
  </si>
  <si>
    <t>Krepych, S; Spivak, I; Spivak, S</t>
  </si>
  <si>
    <t>An effective and efficient approach to collect, accumulate and analyze feedback from the client</t>
  </si>
  <si>
    <t>2022 IEEE 17TH INTERNATIONAL CONFERENCE ON COMPUTER SCIENCES AND INFORMATION TECHNOLOGIES (CSIT)</t>
  </si>
  <si>
    <t>979-8-3503-3431-9</t>
  </si>
  <si>
    <t>10.1109/CSIT56902.2022.10000579</t>
  </si>
  <si>
    <t>WOS:000927642900088</t>
  </si>
  <si>
    <t>Datskiv, I; Kapitan, L</t>
  </si>
  <si>
    <t>Liquidation of the Ukrainian Greek Catholic Church in 1946: Ideological and Propagandistic Component</t>
  </si>
  <si>
    <t>UKRAINSKYI ISTORYCHNYI ZHURNAL</t>
  </si>
  <si>
    <t>0130-5247</t>
  </si>
  <si>
    <t>1729-570X</t>
  </si>
  <si>
    <t>10.15407/uhj2022.02.119</t>
  </si>
  <si>
    <t>WOS:000822539700009</t>
  </si>
  <si>
    <t>Yankovyi, O; Kozak, Y; Lyzun, M; Lishchynskyy, I; Savelyev, Y; Kuryliak, V</t>
  </si>
  <si>
    <t>INVESTMENT DECISION BASED ON ANALYSIS OF MATHEMATICAL INTERRELATION BETWEEN CRITERIA IRR, MIRR, PI</t>
  </si>
  <si>
    <t>Lishchynskyy, Ihor O/K-3428-2014</t>
  </si>
  <si>
    <t>Lishchynskyy, Ihor O/0000-0003-1602-1677</t>
  </si>
  <si>
    <t>10.55643/fcaptp.5.46.2022.3857</t>
  </si>
  <si>
    <t>WOS:000895553700014</t>
  </si>
  <si>
    <t>Hrubinko, A; Buhlai, N</t>
  </si>
  <si>
    <t>Historical Path of Ukrainian-British Relations (To the 30th Anniversary of the Strategic Partnership)</t>
  </si>
  <si>
    <t>WOS:000802984700016</t>
  </si>
  <si>
    <t>Kovalenko, L; Spasiv, N; Zaporozhets, H; Segeda, I; Faisal, A</t>
  </si>
  <si>
    <t>FINANCIAL SUPPORT OF THE ADAPTIVE MANAGEMENT SYSTEM OF CONSTRUCTION ENTERPRISES</t>
  </si>
  <si>
    <t>Spasiv, Nataliia/H-3784-2017; Kovalenko, Lyudmila/F-1989-2018</t>
  </si>
  <si>
    <t>Spasiv, Nataliia/0000-0003-0797-7220; Kovalenko, Lyudmila/0000-0002-5959-9762</t>
  </si>
  <si>
    <t>10.55643/fcaptp.2.43.2022.3624</t>
  </si>
  <si>
    <t>WOS:000821504200025</t>
  </si>
  <si>
    <t>Mulska, O; Vasyltsiv, T; Levytska, O; Sabetska, T; Stefanyshyn, L</t>
  </si>
  <si>
    <t>Development of Regional Labor Markets in Ukraine as a Tool to Regulate Internal Migration and Reduce Social Vulnerability</t>
  </si>
  <si>
    <t>CENTRAL EUROPEAN MANAGEMENT JOURNAL</t>
  </si>
  <si>
    <t>Mulska, Olha/ABA-7203-2020</t>
  </si>
  <si>
    <t>Mulska, Olha/0000-0002-1666-3971</t>
  </si>
  <si>
    <t>2658-0845</t>
  </si>
  <si>
    <t>2658-2430</t>
  </si>
  <si>
    <t>NOV 1</t>
  </si>
  <si>
    <t>10.7206/cemj.2658-0845.92</t>
  </si>
  <si>
    <t>WOS:000892311500005</t>
  </si>
  <si>
    <t>Volodymyr, S; Nataliia, S; Olena, K; Viktoriia, M; Iryna, T</t>
  </si>
  <si>
    <t>On the question of financial support for business during the war (Ukrainian case)</t>
  </si>
  <si>
    <t>AMAZONIA INVESTIGA</t>
  </si>
  <si>
    <t>; Mironcuk, Viktoria/H-4155-2017</t>
  </si>
  <si>
    <t>Tsurkan, Iryna/0000-0003-1149-0431; Mironcuk, Viktoria/0000-0002-1720-4558</t>
  </si>
  <si>
    <t>2322-6307</t>
  </si>
  <si>
    <t>JUN</t>
  </si>
  <si>
    <t>10.34069/AI/2022.54.06.22</t>
  </si>
  <si>
    <t>WOS:000868620700022</t>
  </si>
  <si>
    <t>Kossak, V; Herts, A; Stefanchuk, M; Senyk, S; Zaitseva-Kalaur, I</t>
  </si>
  <si>
    <t>Analysis of court decisions in cases on provision of in vitro fertilization services in Ukraine and Europe</t>
  </si>
  <si>
    <t>10.46398/cuestpol.4075.12</t>
  </si>
  <si>
    <t>WOS:000905421200013</t>
  </si>
  <si>
    <t>Artyukhova, N; Tiutiunyk, I; Bogacki, S; Wolowiec, T; Dluhopolskyi, O; Kovalenko, Y</t>
  </si>
  <si>
    <t>Scenario Modeling of Energy Policies for Sustainable Development</t>
  </si>
  <si>
    <t>ENERGIES</t>
  </si>
  <si>
    <t>KOVALENKO, YEVHEN/AAQ-1663-2020; Dluhopolskyi, Oleksandr/H-2339-2017; wolowiec, tomasz/F-4148-2018</t>
  </si>
  <si>
    <t>KOVALENKO, YEVHEN/0000-0002-2111-9372; Dluhopolskyi, Oleksandr/0000-0002-2040-8762; wolowiec, tomasz/0000-0002-7688-4231</t>
  </si>
  <si>
    <t>1996-1073</t>
  </si>
  <si>
    <t>OCT</t>
  </si>
  <si>
    <t>10.3390/en15207711</t>
  </si>
  <si>
    <t>WOS:000872417300001</t>
  </si>
  <si>
    <t>Borysiak, O; Wolowiec, T; Gliszczynski, G; Brych, V; Dluhopolskyi, O</t>
  </si>
  <si>
    <t>Smart Transition to Climate Management of the Green Energy Transmission Chain</t>
  </si>
  <si>
    <t>SUSTAINABILITY</t>
  </si>
  <si>
    <t>郭, 青霞/GZH-2618-2022; Dluhopolskyi, Oleksandr/H-2339-2017; Borysiak, Olena/N-8803-2018</t>
  </si>
  <si>
    <t>Dluhopolskyi, Oleksandr/0000-0002-2040-8762; Borysiak, Olena/0000-0003-4818-8068</t>
  </si>
  <si>
    <t>2071-1050</t>
  </si>
  <si>
    <t>SEP</t>
  </si>
  <si>
    <t>10.3390/su141811449</t>
  </si>
  <si>
    <t>WOS:000857722000001</t>
  </si>
  <si>
    <t>Khachatrian, V; Pavlyuk, T; Pohrishchuk, H; Dobizha, N; Bezchotnikova, S; Osipova, L</t>
  </si>
  <si>
    <t>Specific Features of Investment in Human Capital in the Postmodern Society</t>
  </si>
  <si>
    <t>POSTMODERN OPENINGS</t>
  </si>
  <si>
    <t>Osipova, Larisa/M-7230-2016; Khachatrian, Valentyna/GRF-4122-2022; Pavlyuk, Tetiana/GRF-5500-2022</t>
  </si>
  <si>
    <t>Osipova, Larisa/0000-0002-0959-5309; Khachatrian, Valentyna/0000-0003-0620-3223; Pavlyuk, Tetiana/0000-0001-5300-3588</t>
  </si>
  <si>
    <t>2068-0236</t>
  </si>
  <si>
    <t>2069-9387</t>
  </si>
  <si>
    <t>MAR</t>
  </si>
  <si>
    <t>10.18662/po/13.1Sup1/421</t>
  </si>
  <si>
    <t>WOS:000769947800011</t>
  </si>
  <si>
    <t>Dluhopolskyi, OV; Ivashuk, YP; Zatonatska, TH; Myhal, OF; Fari-on-Melnyk, AI; Kolesnikov, AP</t>
  </si>
  <si>
    <t>Public good of ecology: results of international survey</t>
  </si>
  <si>
    <t>JOURNAL OF GEOLOGY GEOGRAPHY AND GEOECOLOGY</t>
  </si>
  <si>
    <t>Myhal, Oksana/CAA-2807-2022; Dluhopolskyi, Oleksandr/H-2339-2017; Kolesnikov, Andrii/G-5615-2017; Ivashuk, Yurii/H-6639-2017</t>
  </si>
  <si>
    <t>Myhal, Oksana/0000-0002-0968-3608; Dluhopolskyi, Oleksandr/0000-0002-2040-8762; Kolesnikov, Andrii/0000-0003-3064-4133; Zatonatska, Tetiana/0000-0001-9197-0560; Ivashuk, Yurii/0000-0002-8459-4744</t>
  </si>
  <si>
    <t>2617-2909</t>
  </si>
  <si>
    <t>2617-2119</t>
  </si>
  <si>
    <t>10.15421/112239</t>
  </si>
  <si>
    <t>WOS:000862851500002</t>
  </si>
  <si>
    <t>Rudenko, O; Koltun, V; Shcherbak, N; Kononenko, I; Konoplia, Y</t>
  </si>
  <si>
    <t>The Impact of Digital Technologies on Environmental Management in the Public Administration System of the Regions</t>
  </si>
  <si>
    <t>INTERNATIONAL JOURNAL OF COMPUTER SCIENCE AND NETWORK SECURITY</t>
  </si>
  <si>
    <t>Rudenko, Olga/AHC-1363-2022; Koltun, Viktoriia/AHH-5245-2022</t>
  </si>
  <si>
    <t xml:space="preserve">Rudenko, Olga/0000-0002-2807-1957; </t>
  </si>
  <si>
    <t>1738-7906</t>
  </si>
  <si>
    <t>AUG 30</t>
  </si>
  <si>
    <t>10.22937/IJCSNS.2022.22.8.29</t>
  </si>
  <si>
    <t>WOS:000866515100029</t>
  </si>
  <si>
    <t>Murayskyi, V; Zadorozhnyi, ZM; Lytvynenko, V; Yurchenko, O; Koshchynets, M</t>
  </si>
  <si>
    <t>COMPREHENSIVE USE OF 6G CELLULAR TECHNOLOGY ACCOUNTING ACTIVITY COSTS AND CYBER SECURITY</t>
  </si>
  <si>
    <t>INDEPENDENT JOURNAL OF MANAGEMENT &amp; PRODUCTION</t>
  </si>
  <si>
    <t>Lytvynenko, Volodymyr/ABF-6007-2020; Yurchenko, Oleksandr/GZL-8466-2022; Muravskyi, Volodymyr V/H-4596-2017; Zadorozhnyi, Zenovii-Mykhailo/GPK-4427-2022</t>
  </si>
  <si>
    <t xml:space="preserve">Lytvynenko, Volodymyr/0000-0002-6495-0537; Yurchenko, Oleksandr/0000-0002-8447-6510; Muravskyi, Volodymyr V/0000-0002-6423-9059; </t>
  </si>
  <si>
    <t>2236-269X</t>
  </si>
  <si>
    <t>S107</t>
  </si>
  <si>
    <t>S122</t>
  </si>
  <si>
    <t>10.14807/ijmp.v13i3.1902</t>
  </si>
  <si>
    <t>WOS:000795794100007</t>
  </si>
  <si>
    <t>Gumenna-Derij, M; Khorunzhak, N; Poprozman, N; Berezka, K; Kruchak, L</t>
  </si>
  <si>
    <t>MODELING, ACCOUNTING AND CONTROL OF FORMATION AND USE OF RESOURCES (ON THE EXAMPLE OF THE CONSTRUCTION INDUSTRY)</t>
  </si>
  <si>
    <t>Poprozman, Nataliia/H-7762-2018; Berezka, Kateryna K. M./H-4879-2017</t>
  </si>
  <si>
    <t>Poprozman, Nataliia/0000-0001-8402-3389; Berezka, Kateryna K. M./0000-0002-9632-4004; Khorunzhak, Nadiya/0000-0001-7434-5456</t>
  </si>
  <si>
    <t>S123</t>
  </si>
  <si>
    <t>S144</t>
  </si>
  <si>
    <t>10.14807/ijmp.v13i3.1901</t>
  </si>
  <si>
    <t>WOS:000795794100008</t>
  </si>
  <si>
    <t>Morska, N; Poperechna, G; Svitlak, I; Maslova, N; Kondratiuk, L</t>
  </si>
  <si>
    <t>Legal transformations in the Ukrainian legal system under the influence of international law</t>
  </si>
  <si>
    <t>Світлак, Ірина/HKN-2848-2023; Kondratiuk, Liubov/I-7506-2018; Morska, Nataliia/I-7812-2018; Poperechna, Galyna/I-7302-2018</t>
  </si>
  <si>
    <t>Світлак, Ірина/0000-0002-4408-6868; Kondratiuk, Liubov/0000-0002-4709-0512; Morska, Nataliia/0000-0002-6533-2802; Poperechna, Galyna/0000-0003-2191-9908; Maslova, Maslova, Natalia, Nataliya/0000-0002-2690-9517</t>
  </si>
  <si>
    <t>JAN-JUN</t>
  </si>
  <si>
    <t>10.46398/cuestpol.4072.51</t>
  </si>
  <si>
    <t>WOS:000793713700052</t>
  </si>
  <si>
    <t>Ostrovska, H; Andrushkiv, B; Tsikh, H; Boichyk, I; Stavnycha, N</t>
  </si>
  <si>
    <t>FORMATION OF PRIORITIES FOR THE DEVELOPMENT OF INTELLECTUAL POTENTIAL IN THE CONDITIONS OF ESTABLISHING A KNOWLEDGE-BASED ECONOMY</t>
  </si>
  <si>
    <t>Tsikh, Halyna/0000-0002-5049-3814; Ostrovska, Halyna/0000-0002-9318-2258</t>
  </si>
  <si>
    <t>WOS:000784467800040</t>
  </si>
  <si>
    <t>Lutsiv, N; Maksymyuk, T; Beshley, M; Lavriv, O; Andrushchak, V; Sachenko, A; Vokorokos, L; Gazda, J</t>
  </si>
  <si>
    <t>Deep Semisupervised Learning-Based Network Anomaly Detection in Heterogeneous Information Systems</t>
  </si>
  <si>
    <t>CMC-COMPUTERS MATERIALS &amp; CONTINUA</t>
  </si>
  <si>
    <t>Lavriv, Orest/R-4712-2017; Beshley, Mykola/AAY-1491-2020; Gazda, Juraj/AAE-4542-2019</t>
  </si>
  <si>
    <t>Lavriv, Orest/0000-0002-2847-764X; Beshley, Mykola/0000-0002-7122-2319; Gazda, Juraj/0000-0002-7334-9540; Vokorokos, Liberios/0000-0002-0467-5924</t>
  </si>
  <si>
    <t>1546-2218</t>
  </si>
  <si>
    <t>1546-2226</t>
  </si>
  <si>
    <t>10.32604/cmc.2022.018773</t>
  </si>
  <si>
    <t>WOS:000694720100025</t>
  </si>
  <si>
    <t>Loiko, V; Teremetskyi, V; Loiko, D; Ivanova, A; Pozdieieva, K</t>
  </si>
  <si>
    <t>Innovative potential of the consumer sector of the economy: financial, economic and legal aspects</t>
  </si>
  <si>
    <t>Ivanova, Anna/GZK-6458-2022; Loiko, Valeriia/AAZ-3619-2020; Ivanova, Anna/H-4591-2017; Teremetskyi, Vladyslav/Y-1755-2018</t>
  </si>
  <si>
    <t>Ivanova, Anna/0000-0002-6932-8800; Teremetskyi, Vladyslav/0000-0002-2667-5167; Loiko, Valeriia/0000-0003-3248-1585</t>
  </si>
  <si>
    <t>APR</t>
  </si>
  <si>
    <t>10.34069/AI/2022.52.04.17</t>
  </si>
  <si>
    <t>WOS:000806131700017</t>
  </si>
  <si>
    <t>Roleders, V; Oriekhova, T; Zaharieva, G</t>
  </si>
  <si>
    <t>Circular Economy as a Model of Achieving Sustainable Development</t>
  </si>
  <si>
    <t>10.35784/pe.2022.2.19</t>
  </si>
  <si>
    <t>WOS:000910883600019</t>
  </si>
  <si>
    <t>Borysiak, O; Skowron, L; Brych, V; Manzhula, V; Dluhopolskyi, O; Sak-Skowron, M; Wolowiec, T</t>
  </si>
  <si>
    <t>Towards Climate Management of District Heating Enterprises' Innovative Resources</t>
  </si>
  <si>
    <t>Borysiak, Olena/N-8803-2018; Dluhopolskyi, Oleksandr/H-2339-2017</t>
  </si>
  <si>
    <t>Borysiak, Olena/0000-0003-4818-8068; Dluhopolskyi, Oleksandr/0000-0002-2040-8762; Skowron, Lukasz/0000-0002-9253-3474</t>
  </si>
  <si>
    <t>NOV</t>
  </si>
  <si>
    <t>10.3390/en15217841</t>
  </si>
  <si>
    <t>WOS:000881307800001</t>
  </si>
  <si>
    <t>Kovalenko, V; Slatvinska, M; Varnalii, Z; Sheludko, S; Valihura, T</t>
  </si>
  <si>
    <t>THE SHADOW ECONOMY'S PHENOMENON AND ITS IMPACT ON THE DEVELOPMENT OF CORPORATE BUSINESS AND HOUSEHOLDS IN UKRAINE</t>
  </si>
  <si>
    <t>Kovalenko, Victoria V.V./B-4996-2015; Slatvinska, Maryna/A-7363-2015; Sheludko, Sergii/H-4614-2016</t>
  </si>
  <si>
    <t>Slatvinska, Maryna/0000-0002-7356-1189; Sheludko, Sergii/0000-0003-0636-4940</t>
  </si>
  <si>
    <t>10.55643/fcaptp.3.44.2022.3763</t>
  </si>
  <si>
    <t>WOS:000833717900033</t>
  </si>
  <si>
    <t>Rohatynska, N; Butkov, O; Butkova, O; Burdonosova, M; Sukhorebra, T</t>
  </si>
  <si>
    <t>Use of information and communication technologies in democratic processes</t>
  </si>
  <si>
    <t>BUTKOV, OLEH/HTL-2477-2023</t>
  </si>
  <si>
    <t>BUTKOV, OLEH/0000-0001-8878-2438</t>
  </si>
  <si>
    <t>10.46398/cuestpol.4075.13</t>
  </si>
  <si>
    <t>WOS:000905421200014</t>
  </si>
  <si>
    <t>Maksymovych, V; Shabatura, M; Harasymchuk, O; Shevchuk, R; Sawicki, P; Zajac, T</t>
  </si>
  <si>
    <t>Combined Pseudo-Random Sequence Generator for Cybersecurity</t>
  </si>
  <si>
    <t>SENSORS</t>
  </si>
  <si>
    <t>Harasymchuk, Oleh/HNS-8456-2023; Shevchuk, Ruslan/GRE-6049-2022</t>
  </si>
  <si>
    <t>Harasymchuk, Oleh/0000-0002-8742-8872; Shevchuk, Ruslan/0000-0001-5381-9528</t>
  </si>
  <si>
    <t>1424-8220</t>
  </si>
  <si>
    <t>10.3390/s22249700</t>
  </si>
  <si>
    <t>WOS:000902792700001</t>
  </si>
  <si>
    <t>Zatonatska, T; Liashenko, O; Fareniuk, Y; Dluhopolskyi, O; Dmowski, A; Cichorzewska, M</t>
  </si>
  <si>
    <t>The Migration Influence on the Forecasting of Health Care Budget Expenditures in the Direction of Sustainability: Case of Ukraine</t>
  </si>
  <si>
    <t>Dluhopolskyi, Oleksandr/H-2339-2017; Liashenko, Olena/D-6693-2016</t>
  </si>
  <si>
    <t>Dluhopolskyi, Oleksandr/0000-0002-2040-8762; Liashenko, Olena/0000-0002-0197-4179; DMOWSKI, ARTUR/0000-0002-9280-1475; Fareniuk, Yana/0000-0001-6837-5042</t>
  </si>
  <si>
    <t>10.3390/su142114501</t>
  </si>
  <si>
    <t>WOS:000881571700001</t>
  </si>
  <si>
    <t>Suslenko, V; Zatonatska, T; Dluhopolskyi, O; Kuznyetsova, A</t>
  </si>
  <si>
    <t>USE OF CRYPTOCURRENCIES BITCOIN AND ETHEREUM IN THE FIELD OF E-COMMERCE: CASE STUDY OF UKRAINE</t>
  </si>
  <si>
    <t>Kuznyetsova, Anzhela/O-8530-2018; Dluhopolskyi, Oleksandr/H-2339-2017; Kuznyetsova, Anzhela/AHB-5941-2022</t>
  </si>
  <si>
    <t>Kuznyetsova, Anzhela/0000-0003-3590-7625; Dluhopolskyi, Oleksandr/0000-0002-2040-8762; Suslenko, Volodymyr/0000-0002-6074-5034; Zatonatska, Tetiana/0000-0001-9197-0560</t>
  </si>
  <si>
    <t>WOS:000784467800006</t>
  </si>
  <si>
    <t>Spilnyk, I; Brukhanskyi, R; Struk, N; Kolesnikova, O; Sokolenko, L</t>
  </si>
  <si>
    <t>DIGITAL ACCOUNTING: INNOVATIVE TECHNOLOGIES CAUSE A NEW PARADIGM</t>
  </si>
  <si>
    <t>Kolesnikova, Olena M./ABB-6623-2021; Sokolenko, Liudmyla Fedorivna/W-1521-2018; Brukhanskyi, Ruslan F./G-6076-2017; Struk, Nataliya/HOC-1646-2023; Spilnyk, Iryna/G-5475-2017</t>
  </si>
  <si>
    <t>Kolesnikova, Olena M./0000-0002-2815-4410; Sokolenko, Liudmyla Fedorivna/0000-0002-4608-8963; Brukhanskyi, Ruslan F./0000-0002-9360-1109; Struk, Nataliya/0000-0002-1933-265X; Spilnyk, Iryna/0000-0002-8825-3584</t>
  </si>
  <si>
    <t>S215</t>
  </si>
  <si>
    <t>S224</t>
  </si>
  <si>
    <t>10.14807/ijmp.v13i3.1991</t>
  </si>
  <si>
    <t>WOS:000795794100012</t>
  </si>
  <si>
    <t>Slobodyanik, Y; Zdyrko, N; Kuzyk, N; Sysiuk, S; Benko, I</t>
  </si>
  <si>
    <t>AUDIT OF PUBLIC FINANCES: METHODOLOGICAL ISSUES AND THE CASE OF UKRAINE</t>
  </si>
  <si>
    <t>Slobodianyk, Yuliia/AAD-9046-2020; Kuzyk, Natalya P/H-7517-2018; Sysiuk, Svitlana/H-2909-2017; Zdyrko, Nataliya/I-4647-2018</t>
  </si>
  <si>
    <t>Slobodianyk, Yuliia/0000-0002-5838-2342; Kuzyk, Natalya P/0000-0001-5042-8759; Sysiuk, Svitlana/0000-0001-6697-1289; Zdyrko, Nataliya/0000-0001-5968-3502</t>
  </si>
  <si>
    <t>S76</t>
  </si>
  <si>
    <t>S92</t>
  </si>
  <si>
    <t>10.14807/ijmp.v13i3.1900</t>
  </si>
  <si>
    <t>WOS:000795794100005</t>
  </si>
  <si>
    <t>Ivanova, N; Popelo, O; Avhustyn, R; Rusak, O; Proshchalykina, A</t>
  </si>
  <si>
    <t>Marketing Strategy of the Small Business Adaptation to Quarantine Limitations in the Sphere of Trade Entrepreneurship</t>
  </si>
  <si>
    <t>Avhustyn, Ruslan/G-6692-2017; Ivanova, Nataliia Vlad./I-3574-2016; Popelo, Olha/AAC-1918-2019</t>
  </si>
  <si>
    <t xml:space="preserve">Avhustyn, Ruslan/0000-0003-3101-7107; Ivanova, Nataliia Vlad./0000-0001-6622-7310; </t>
  </si>
  <si>
    <t>JAN 30</t>
  </si>
  <si>
    <t>10.22937/IJCSNS.2022.22.1.21</t>
  </si>
  <si>
    <t>WOS:000755171400021</t>
  </si>
  <si>
    <t>Kuruppu, C; Maksymchuk, O; Adhikari, P</t>
  </si>
  <si>
    <t>Exploring elitisation of participatory budgeting in a post-Soviet democracy: evidence from a Ukrainian municipality</t>
  </si>
  <si>
    <t>JOURNAL OF ACCOUNTING IN EMERGING ECONOMIES</t>
  </si>
  <si>
    <t>Adhikari, Pawan/0000-0001-9854-1232; Maksymchuk, Oleksandr/0000-0002-0768-7752</t>
  </si>
  <si>
    <t>2042-1168</t>
  </si>
  <si>
    <t>2042-1176</t>
  </si>
  <si>
    <t>10.1108/JAEE-10-2018-0118</t>
  </si>
  <si>
    <t>WOS:000840820700001</t>
  </si>
  <si>
    <t>Krupka, Y; Nazarova, I; Pravdiuk, N; Myskiv, L; Yevdokymova, N</t>
  </si>
  <si>
    <t>ELECTRONIC SETTLEMENTS IN THE ENTERPRISE AND THEIR ACCOUNTING AND INFORMATION SUPPORT</t>
  </si>
  <si>
    <t>Nazarova, Iryna/GXZ-6060-2022; Myskiv, Liubov/GXV-7822-2022; Nazarova, Iryna/H-4411-2017</t>
  </si>
  <si>
    <t>Nazarova, Iryna/0000-0001-8942-3998; Pravdiuk, Nataliia/0000-0003-1157-2242</t>
  </si>
  <si>
    <t>S252</t>
  </si>
  <si>
    <t>S269</t>
  </si>
  <si>
    <t>10.14807/ijmp.v13i3.1986</t>
  </si>
  <si>
    <t>WOS:000795794100015</t>
  </si>
  <si>
    <t>Tymoshyk, N; Krylova, O; Myroshnychenko, I; Kyrychenko, K; Myronchuk, V</t>
  </si>
  <si>
    <t>DILEMMAS AND WAYS OF SOLVING THE FUNCTIONING OF THE BANKING SYSTEM OF UKRAINE IN THE CONDITIONS OF MARTIAL LAW</t>
  </si>
  <si>
    <t>Тимошик, Наталія/AAK-8855-2020</t>
  </si>
  <si>
    <t>Тимошик, Наталія/0000-0003-2089-0648</t>
  </si>
  <si>
    <t>10.55643/fcaptp.5.46.2022.3905</t>
  </si>
  <si>
    <t>WOS:000895553700004</t>
  </si>
  <si>
    <t>Boikivska, G; Mokhonko, G; Andrushkiv, R; Lytvynova, L; Guk, O</t>
  </si>
  <si>
    <t>Modern Technologies of Personnel Management in the Conditions of Digital Economy Development</t>
  </si>
  <si>
    <t>Dr. Lytvynova, Larysa/GLT-2898-2022; Boikivska, Galyna/AAC-3055-2020; Guk, Olga/GPG-0903-2022; Mokhonko, Ganna/I-2760-2018</t>
  </si>
  <si>
    <t>Dr. Lytvynova, Larysa/0000-0002-3528-4352; Boikivska, Galyna/0000-0002-9978-7514; Mokhonko, Ganna/0000-0003-2126-6871</t>
  </si>
  <si>
    <t>FEB 28</t>
  </si>
  <si>
    <t>10.22937/IJCSNS.2022.22.2.35</t>
  </si>
  <si>
    <t>WOS:000758495000017</t>
  </si>
  <si>
    <t>Drozd, O; Sachenko, A; Zashcholkin, K; Sulima, Y; Drozd, J; Dobrowolski, M; Kuznietsov, M; Ivanova, L; Kovalev, I</t>
  </si>
  <si>
    <t>Recovering From a Failure and Improving the Checkability of Iterative Array Dividers</t>
  </si>
  <si>
    <t>10.1109/CSIT56902.2022.10000513</t>
  </si>
  <si>
    <t>WOS:000927642900122</t>
  </si>
  <si>
    <t>Pereguda, Y; Baieva, I; Daniuk, L; Miserzhy, S; Svitlak, I</t>
  </si>
  <si>
    <t>LEGAL POLICY IN THE ECONOMIC SPHERE: CURRENT CHALLENGES AND FUTURE TRENDS</t>
  </si>
  <si>
    <t>Світлак, Ірина/HKN-2848-2023; Pereguda, Yevgen/O-8559-2018</t>
  </si>
  <si>
    <t>Світлак, Ірина/0000-0002-4408-6868; Pereguda, Yevgen/0000-0001-7561-7193</t>
  </si>
  <si>
    <t>WOS:000784467800043</t>
  </si>
  <si>
    <t>Voloshyn, S; Markiv, O; Vysotska, V; Dyyak, I; Chyrun, L; Panasyuk, V</t>
  </si>
  <si>
    <t>Emotion Recognition System Project of English Newspapers to Regional E-Business Adaptation</t>
  </si>
  <si>
    <t>Vysotska, Victoria/P-7714-2016</t>
  </si>
  <si>
    <t>Vysotska, Victoria/0000-0001-6417-3689</t>
  </si>
  <si>
    <t>10.1109/CSIT56902.2022.10000527</t>
  </si>
  <si>
    <t>WOS:000927642900090</t>
  </si>
  <si>
    <t>Shutov, D; Anosova, A; Krychkivska, O; Vorona, A; Solodka, L</t>
  </si>
  <si>
    <t>Implementation of self-education principles as a background of quality professional education</t>
  </si>
  <si>
    <t>JOURNAL FOR EDUCATORS TEACHERS AND TRAINERS</t>
  </si>
  <si>
    <t>Solodka, Lyudmyla/GYV-4462-2022</t>
  </si>
  <si>
    <t>Solodka, Lyudmyla/0000-0002-6329-6668</t>
  </si>
  <si>
    <t>1989-9572</t>
  </si>
  <si>
    <t>10.47750/jett.2022.13.03.015</t>
  </si>
  <si>
    <t>WOS:000855040300001</t>
  </si>
  <si>
    <t>Voloshyn, S; Vysotska, V; Markiv, O; Dyyak, I; Budz, I; Schuchmann, V</t>
  </si>
  <si>
    <t>Sentiment Analysis Technology of English Newspapers Quotes Based on Neural Network as Public Opinion Influences Identification Tool</t>
  </si>
  <si>
    <t>10.1109/CSIT56902.2022.10000627</t>
  </si>
  <si>
    <t>WOS:000927642900020</t>
  </si>
  <si>
    <t>Zatonatska, T; Klapkiv, Y; Dluhopolskyi, O; Fedirko, O</t>
  </si>
  <si>
    <t>Forecasting of the Employment Rate in the EU ICT Field</t>
  </si>
  <si>
    <t>COMPARATIVE ECONOMIC RESEARCH-CENTRAL AND EASTERN EUROPE</t>
  </si>
  <si>
    <t>Dluhopolskyi, Oleksandr/H-2339-2017; Klapkiv, Yuriy/B-8784-2017; Klapkiv, Jurij/ABG-8526-2021</t>
  </si>
  <si>
    <t>Dluhopolskyi, Oleksandr/0000-0002-2040-8762; Klapkiv, Yuriy/0000-0002-9771-5357; Zatonatska, Tetiana/0000-0001-9197-0560</t>
  </si>
  <si>
    <t>1508-2008</t>
  </si>
  <si>
    <t>2082-6737</t>
  </si>
  <si>
    <t>10.18778/1508-2008.25.19</t>
  </si>
  <si>
    <t>WOS:000869697400001</t>
  </si>
  <si>
    <t>Liu, XL; Krylov, V; Jun, S; Volkova, N; Sachenko, A; Shcherbakova, G; Woloszyn, J</t>
  </si>
  <si>
    <t>Segmentation and identification of spectral and statistical textures for computer medical diagnostics in dermatology</t>
  </si>
  <si>
    <t>MATHEMATICAL BIOSCIENCES AND ENGINEERING</t>
  </si>
  <si>
    <t>Woloszyn, Jacek/0000-0003-4340-9853</t>
  </si>
  <si>
    <t>1547-1063</t>
  </si>
  <si>
    <t>1551-0018</t>
  </si>
  <si>
    <t>10.3934/mbe.2022326</t>
  </si>
  <si>
    <t>WOS:000798216500002</t>
  </si>
  <si>
    <t>Mazepa, S; Vysotska, V; Ivanchyshyn, D; Chyrun, L; Schuchmann, V; Ryshkovets, Y</t>
  </si>
  <si>
    <t>Relationships Knowledge Graphs Construction Between Evidence Based on Crime Reports</t>
  </si>
  <si>
    <t>10.1109/CSIT56902.2022.10000587</t>
  </si>
  <si>
    <t>WOS:000927642900038</t>
  </si>
  <si>
    <t>Mazhula, O; Fuchylo, Y; Hayda, Y; Kharytonov, M; Matkovcka, S</t>
  </si>
  <si>
    <t>Progeny testing of Pinus sylvestris L. of seed orchard in different environmental conditions</t>
  </si>
  <si>
    <t>ECOLOGICAL QUESTIONS</t>
  </si>
  <si>
    <t>Мажула, Ольга/ABF-1661-2022</t>
  </si>
  <si>
    <t>Мажула, Ольга/0000-0002-0241-5280</t>
  </si>
  <si>
    <t>1644-7298</t>
  </si>
  <si>
    <t>2083-5469</t>
  </si>
  <si>
    <t>10.12775/EQ.2022.002</t>
  </si>
  <si>
    <t>WOS:000806844100002</t>
  </si>
  <si>
    <t>Trachova, D; Belova, I; Stender, S; Tomchuk, O; Danilochkina, O</t>
  </si>
  <si>
    <t>RATIONALE FOR THE NEED TO USE BLOCKCHAIN TECHNOLOGY TO RECORD AND CONTROL OPERATIONS FOR THE EXPORT OF GRAIN (THE EXAMPLE OF UKRAINE)</t>
  </si>
  <si>
    <t>Danilochkina, Oksana/H-7760-2018; Стендер, Світлана Василівна/H-3210-2018; Trachova, Darya/K-7530-2018; Savitska, Svitlana/AAA-7649-2020</t>
  </si>
  <si>
    <t>Danilochkina, Oksana/0000-0003-2184-8150; Стендер, Світлана Василівна/0000-0002-6234-1877; Trachova, Darya/0000-0002-4130-3935; Savitska, Svitlana/0000-0003-1739-3536</t>
  </si>
  <si>
    <t>S347</t>
  </si>
  <si>
    <t>S360</t>
  </si>
  <si>
    <t>10.14807/ijmp.v13i3.1980</t>
  </si>
  <si>
    <t>WOS:000795794100020</t>
  </si>
  <si>
    <t>Wolowiec, T; Kolosok, S; Vasylieva, T; Artyukhov, A; Skowron, L; Dluhopolskyi, O; Sergiienko, L</t>
  </si>
  <si>
    <t>Sustainable Governance, Energy Security, and Energy Losses of Europe in Turbulent Times</t>
  </si>
  <si>
    <t>Kolosok, Svitlana/X-1984-2019; Dluhopolskyi, Oleksandr/H-2339-2017</t>
  </si>
  <si>
    <t>Kolosok, Svitlana/0000-0002-5133-9878; Dluhopolskyi, Oleksandr/0000-0002-2040-8762; Skowron, Lukasz/0000-0002-9253-3474; Artyukhov, Artem/0000-0003-1112-6891</t>
  </si>
  <si>
    <t>10.3390/en15238857</t>
  </si>
  <si>
    <t>WOS:000897408400001</t>
  </si>
  <si>
    <t>Verbivska, L; Lutsiv, R; Dehtiarova, I; Melnyk, T; Domin, M</t>
  </si>
  <si>
    <t>ANALYSIS OF CURRENT TRENDS IN THE REGIONAL SMART ECONOMY: CHALLENGES AND PROSPECTS FOR UKRAINE</t>
  </si>
  <si>
    <t>Verbivska, Ludmula/S-3318-2016; Tatiana, Melnyk/HME-1653-2023</t>
  </si>
  <si>
    <t xml:space="preserve">Verbivska, Ludmula/0000-0002-2768-9157; </t>
  </si>
  <si>
    <t>WOS:000784467800034</t>
  </si>
  <si>
    <t>Sun, Y; Fesenko, H; Kharchenko, V; Zhong, L; Kliushnikov, I; Illiashenko, O; Morozova, O; Sachenko, A</t>
  </si>
  <si>
    <t>UAV and IoT-Based Systems for the Monitoring of Industrial Facilities Using Digital Twins: Methodology, Reliability Models, and Application</t>
  </si>
  <si>
    <t>Illiashenko, Oleg Olexandrovich/I-9487-2018; Kharchenko, Vyacheslav/A-7719-2017</t>
  </si>
  <si>
    <t>Illiashenko, Oleg Olexandrovich/0000-0002-4672-6400; Kharchenko, Vyacheslav/0000-0001-5352-077X</t>
  </si>
  <si>
    <t>10.3390/s22176444</t>
  </si>
  <si>
    <t>WOS:000851675700001</t>
  </si>
  <si>
    <t>Kuprii, T; Krasnozhon, N; Lytva, T; Melnyk, O; Predmestnikov, O</t>
  </si>
  <si>
    <t>EASTERN PARTNERSHIP YOUTH POLICY: TENDENCIES OF DEVELOPMENT</t>
  </si>
  <si>
    <t>AD ALTA-JOURNAL OF INTERDISCIPLINARY RESEARCH</t>
  </si>
  <si>
    <t>Krasnozhon, Neonila/ADU-5671-2022; Теtiana, Kuprii G/B-9036-2019</t>
  </si>
  <si>
    <t>Krasnozhon, Neonila/0000-0003-4735-0641; Теtiana, Kuprii G/0000-0002-7305-5411</t>
  </si>
  <si>
    <t>1804-7890</t>
  </si>
  <si>
    <t>WOS:000797243700015</t>
  </si>
  <si>
    <t>Vysotska, V; Mazepa, S; Chyrun, L; Brodyak, O; Shakleina, I; Schuchmann, V</t>
  </si>
  <si>
    <t>NLP Tool for Extracting Relevant Information from Criminal Reports or Fakes/Propaganda Content</t>
  </si>
  <si>
    <t>Vysotska, Victoria/0000-0001-6417-3689; Shakleina, Iryna/0000-0003-0809-1480</t>
  </si>
  <si>
    <t>10.1109/CSIT56902.2022.10000563</t>
  </si>
  <si>
    <t>WOS:000927642900022</t>
  </si>
  <si>
    <t>Artyukhov, A; Volk, I; Surowiec, A; Skrzypek-Ahmed, S; Bliumska-Danko, K; Dluhopolskyi, O; Shablystyi, V</t>
  </si>
  <si>
    <t>Quality of Education and Science in the Context of Sustainable Development Goals-From Millennium Goals to Agenda 2030: Factors of Innovation Activity and Socio-Economic Impact</t>
  </si>
  <si>
    <t>Artyukhov, Artem/AAC-9951-2020; Dluhopolskyi, Oleksandr/H-2339-2017</t>
  </si>
  <si>
    <t>Artyukhov, Artem/0000-0003-1112-6891; Dluhopolskyi, Oleksandr/0000-0002-2040-8762; Shablystyi, Volodymyr/0000-0003-0210-1772</t>
  </si>
  <si>
    <t>10.3390/su141811468</t>
  </si>
  <si>
    <t>WOS:000859790700001</t>
  </si>
  <si>
    <t>Kliuchenko, A; Cheroi, L; Mostepanyuk, V; Romanenko, V; Moskalenko, M; Hryhorieva, L</t>
  </si>
  <si>
    <t>Reproduction, Use and Circulation of Natural Recreational Resources in the Context of Globalization</t>
  </si>
  <si>
    <t>Moskalenko, Mykola/GRJ-5377-2022; Romanenko, Viktor/AAD-1642-2021; Hryhorieva, Liudmyla/AFW-5311-2022</t>
  </si>
  <si>
    <t>Hryhorieva, Liudmyla/0000-0003-4527-6169</t>
  </si>
  <si>
    <t>JAN</t>
  </si>
  <si>
    <t>10.18662/po/13.1/389</t>
  </si>
  <si>
    <t>WOS:000751672600008</t>
  </si>
  <si>
    <t>Tikhonova, OV; Holdovskyi, AH; Bratasyuk, OB; Chornohor, NS; Herbut, NA; Serohina, NK</t>
  </si>
  <si>
    <t>The efficiency of tools for social interaction between public authorities and civil society</t>
  </si>
  <si>
    <t>Ser'ogina, Natalia/0000-0001-7018-8983; Tikhonova, Olha/0000-0003-1063-2207; Herbut, Nadiia/0000-0001-9776-3386</t>
  </si>
  <si>
    <t>10.34069/AI/2022.51.03.15</t>
  </si>
  <si>
    <t>WOS:000791047400017</t>
  </si>
  <si>
    <t>Kulinich, T; Pikus, R; Kuzmenko, O; Vasilieva, S; Melnik, V; Orel, M</t>
  </si>
  <si>
    <t>Cognitive Aspects of the Strategic Management System under Uncertainty</t>
  </si>
  <si>
    <t>Oksana, Kuzmenko/AAY-1940-2020; Orel, Mariia Hryhorivna/AAG-6081-2021</t>
  </si>
  <si>
    <t>Oksana, Kuzmenko/0000-0003-2086-8758; Orel, Mariia Hryhorivna/0000-0002-9071-5602</t>
  </si>
  <si>
    <t>AUG</t>
  </si>
  <si>
    <t>10.18662/po/13.3/483</t>
  </si>
  <si>
    <t>WOS:000891398200011</t>
  </si>
  <si>
    <t>Wolff, C; Tabunshchyk, G; Arras, P; Otegi, JR; Bushuyev, S; Verenych, O; Sachenko, A; Reimann, C; Hussein, B; Vitkauskaite, E; Mikhaylova, E; Aldaghamin, A; Badasian, A; Mikhieieva, O; Mikhridinova, N; Myronova, N; Hemmer, J; Ruben, T</t>
  </si>
  <si>
    <t>Cross-Border Projects in Digital Education Ecosystems</t>
  </si>
  <si>
    <t>MOBILITY FOR SMART CITIES AND REGIONAL DEVELOPMENT - CHALLENGES FOR HIGHER EDUCATION, VOL 1</t>
  </si>
  <si>
    <t>Verenych, Olena/I-9377-2018; Bushuyev, Sergey/Q-1537-2017; Hussein, Bassam/AAA-6437-2019</t>
  </si>
  <si>
    <t>Verenych, Olena/0000-0003-0972-6361; Bushuyev, Sergey/0000-0002-7815-8129; Hussein, Bassam/0000-0003-0743-1316; Mikhridinova, Nargiza/0000-0003-1341-6788</t>
  </si>
  <si>
    <t>2367-3370</t>
  </si>
  <si>
    <t>2367-3389</t>
  </si>
  <si>
    <t>978-3-030-93904-5; 978-3-030-93903-8</t>
  </si>
  <si>
    <t>10.1007/978-3-030-93904-5_39</t>
  </si>
  <si>
    <t>WOS:000759921700039</t>
  </si>
  <si>
    <t>№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</si>
</sst>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28" borderId="6" applyNumberFormat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0" fontId="29" fillId="0" borderId="7" applyNumberFormat="0" applyFill="0" applyAlignment="0" applyProtection="0"/>
    <xf numFmtId="0" fontId="30" fillId="30" borderId="0" applyNumberFormat="0" applyBorder="0" applyAlignment="0" applyProtection="0"/>
    <xf numFmtId="0" fontId="0" fillId="31" borderId="8" applyNumberFormat="0" applyFont="0" applyAlignment="0" applyProtection="0"/>
    <xf numFmtId="0" fontId="31" fillId="29" borderId="9" applyNumberFormat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PageLayoutView="0" workbookViewId="0" topLeftCell="A1">
      <selection activeCell="Z14" sqref="Z14"/>
    </sheetView>
  </sheetViews>
  <sheetFormatPr defaultColWidth="9.140625" defaultRowHeight="12.75"/>
  <sheetData>
    <row r="1" spans="1:20" ht="12.75">
      <c r="A1" t="s">
        <v>515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</row>
    <row r="2" spans="1:20" ht="12.75">
      <c r="A2">
        <v>1</v>
      </c>
      <c r="B2" t="s">
        <v>19</v>
      </c>
      <c r="C2" t="s">
        <v>21</v>
      </c>
      <c r="D2" t="s">
        <v>22</v>
      </c>
      <c r="E2" t="s">
        <v>23</v>
      </c>
      <c r="F2" t="s">
        <v>24</v>
      </c>
      <c r="G2" t="s">
        <v>25</v>
      </c>
      <c r="H2" t="s">
        <v>26</v>
      </c>
      <c r="K2">
        <v>2022</v>
      </c>
      <c r="L2">
        <v>2</v>
      </c>
      <c r="M2">
        <v>43</v>
      </c>
      <c r="N2">
        <v>306</v>
      </c>
      <c r="O2">
        <v>315</v>
      </c>
      <c r="Q2" t="s">
        <v>27</v>
      </c>
      <c r="R2" t="str">
        <f>HYPERLINK("http://dx.doi.org/10.55643/fcaptp.2.43.2022.3614","http://dx.doi.org/10.55643/fcaptp.2.43.2022.3614")</f>
        <v>http://dx.doi.org/10.55643/fcaptp.2.43.2022.3614</v>
      </c>
      <c r="S2" t="s">
        <v>28</v>
      </c>
      <c r="T2" t="str">
        <f>HYPERLINK("https%3A%2F%2Fwww.webofscience.com%2Fwos%2Fwoscc%2Ffull-record%2FWOS:000821504200034","View Full Record in Web of Science")</f>
        <v>View Full Record in Web of Science</v>
      </c>
    </row>
    <row r="3" spans="1:20" ht="12.75">
      <c r="A3">
        <v>2</v>
      </c>
      <c r="B3" t="s">
        <v>29</v>
      </c>
      <c r="C3" t="s">
        <v>30</v>
      </c>
      <c r="D3" t="s">
        <v>31</v>
      </c>
      <c r="E3" t="s">
        <v>32</v>
      </c>
      <c r="F3" t="s">
        <v>33</v>
      </c>
      <c r="G3" t="s">
        <v>34</v>
      </c>
      <c r="K3">
        <v>2022</v>
      </c>
      <c r="M3">
        <v>1</v>
      </c>
      <c r="N3">
        <v>84</v>
      </c>
      <c r="O3">
        <v>93</v>
      </c>
      <c r="Q3" t="s">
        <v>35</v>
      </c>
      <c r="R3" t="str">
        <f>HYPERLINK("http://dx.doi.org/10.21272/mmi.2022.1-06","http://dx.doi.org/10.21272/mmi.2022.1-06")</f>
        <v>http://dx.doi.org/10.21272/mmi.2022.1-06</v>
      </c>
      <c r="S3" t="s">
        <v>36</v>
      </c>
      <c r="T3" t="str">
        <f>HYPERLINK("https%3A%2F%2Fwww.webofscience.com%2Fwos%2Fwoscc%2Ffull-record%2FWOS:000771777500001","View Full Record in Web of Science")</f>
        <v>View Full Record in Web of Science</v>
      </c>
    </row>
    <row r="4" spans="1:20" ht="12.75">
      <c r="A4">
        <v>3</v>
      </c>
      <c r="B4" t="s">
        <v>37</v>
      </c>
      <c r="C4" t="s">
        <v>38</v>
      </c>
      <c r="D4" t="s">
        <v>39</v>
      </c>
      <c r="G4" t="s">
        <v>40</v>
      </c>
      <c r="K4">
        <v>2022</v>
      </c>
      <c r="L4">
        <v>17</v>
      </c>
      <c r="M4">
        <v>2</v>
      </c>
      <c r="N4">
        <v>31</v>
      </c>
      <c r="O4">
        <v>38</v>
      </c>
      <c r="Q4" t="s">
        <v>41</v>
      </c>
      <c r="R4" t="str">
        <f>HYPERLINK("http://dx.doi.org/10.35784/pe.2022.2.04","http://dx.doi.org/10.35784/pe.2022.2.04")</f>
        <v>http://dx.doi.org/10.35784/pe.2022.2.04</v>
      </c>
      <c r="S4" t="s">
        <v>42</v>
      </c>
      <c r="T4" t="str">
        <f>HYPERLINK("https%3A%2F%2Fwww.webofscience.com%2Fwos%2Fwoscc%2Ffull-record%2FWOS:000910883600004","View Full Record in Web of Science")</f>
        <v>View Full Record in Web of Science</v>
      </c>
    </row>
    <row r="5" spans="1:20" ht="12.75">
      <c r="A5">
        <v>4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J5" t="s">
        <v>50</v>
      </c>
      <c r="K5">
        <v>2022</v>
      </c>
      <c r="L5">
        <v>15</v>
      </c>
      <c r="M5">
        <v>12</v>
      </c>
      <c r="P5">
        <v>599</v>
      </c>
      <c r="Q5" t="s">
        <v>51</v>
      </c>
      <c r="R5" t="str">
        <f>HYPERLINK("http://dx.doi.org/10.3390/jrfm15120599","http://dx.doi.org/10.3390/jrfm15120599")</f>
        <v>http://dx.doi.org/10.3390/jrfm15120599</v>
      </c>
      <c r="S5" t="s">
        <v>52</v>
      </c>
      <c r="T5" t="str">
        <f>HYPERLINK("https%3A%2F%2Fwww.webofscience.com%2Fwos%2Fwoscc%2Ffull-record%2FWOS:000900880400001","View Full Record in Web of Science")</f>
        <v>View Full Record in Web of Science</v>
      </c>
    </row>
    <row r="6" spans="1:20" ht="12.75">
      <c r="A6">
        <v>5</v>
      </c>
      <c r="B6" t="s">
        <v>53</v>
      </c>
      <c r="C6" t="s">
        <v>54</v>
      </c>
      <c r="D6" t="s">
        <v>55</v>
      </c>
      <c r="E6" t="s">
        <v>56</v>
      </c>
      <c r="F6" t="s">
        <v>57</v>
      </c>
      <c r="G6" t="s">
        <v>58</v>
      </c>
      <c r="H6" t="s">
        <v>59</v>
      </c>
      <c r="J6" t="s">
        <v>60</v>
      </c>
      <c r="K6">
        <v>2022</v>
      </c>
      <c r="L6">
        <v>22</v>
      </c>
      <c r="M6">
        <v>1</v>
      </c>
      <c r="N6">
        <v>129</v>
      </c>
      <c r="O6">
        <v>157</v>
      </c>
      <c r="Q6" t="s">
        <v>61</v>
      </c>
      <c r="R6" t="str">
        <f>HYPERLINK("http://dx.doi.org/10.31297/hkju.22.1.2","http://dx.doi.org/10.31297/hkju.22.1.2")</f>
        <v>http://dx.doi.org/10.31297/hkju.22.1.2</v>
      </c>
      <c r="S6" t="s">
        <v>62</v>
      </c>
      <c r="T6" t="str">
        <f>HYPERLINK("https%3A%2F%2Fwww.webofscience.com%2Fwos%2Fwoscc%2Ffull-record%2FWOS:000795871400001","View Full Record in Web of Science")</f>
        <v>View Full Record in Web of Science</v>
      </c>
    </row>
    <row r="7" spans="1:20" ht="12.75">
      <c r="A7">
        <v>6</v>
      </c>
      <c r="B7" t="s">
        <v>63</v>
      </c>
      <c r="C7" t="s">
        <v>64</v>
      </c>
      <c r="D7" t="s">
        <v>22</v>
      </c>
      <c r="E7" t="s">
        <v>65</v>
      </c>
      <c r="F7" t="s">
        <v>66</v>
      </c>
      <c r="G7" t="s">
        <v>25</v>
      </c>
      <c r="H7" t="s">
        <v>26</v>
      </c>
      <c r="K7">
        <v>2022</v>
      </c>
      <c r="L7">
        <v>5</v>
      </c>
      <c r="M7">
        <v>46</v>
      </c>
      <c r="N7">
        <v>109</v>
      </c>
      <c r="O7">
        <v>125</v>
      </c>
      <c r="Q7" t="s">
        <v>67</v>
      </c>
      <c r="R7" t="str">
        <f>HYPERLINK("http://dx.doi.org/10.55643/fcaptp.5.46.2022.3886","http://dx.doi.org/10.55643/fcaptp.5.46.2022.3886")</f>
        <v>http://dx.doi.org/10.55643/fcaptp.5.46.2022.3886</v>
      </c>
      <c r="S7" t="s">
        <v>68</v>
      </c>
      <c r="T7" t="str">
        <f>HYPERLINK("https%3A%2F%2Fwww.webofscience.com%2Fwos%2Fwoscc%2Ffull-record%2FWOS:000895553700009","View Full Record in Web of Science")</f>
        <v>View Full Record in Web of Science</v>
      </c>
    </row>
    <row r="8" spans="1:20" ht="12.75">
      <c r="A8">
        <v>7</v>
      </c>
      <c r="B8" t="s">
        <v>69</v>
      </c>
      <c r="C8" t="s">
        <v>70</v>
      </c>
      <c r="D8" t="s">
        <v>71</v>
      </c>
      <c r="G8" t="s">
        <v>72</v>
      </c>
      <c r="H8" t="s">
        <v>73</v>
      </c>
      <c r="J8" t="s">
        <v>74</v>
      </c>
      <c r="K8">
        <v>2022</v>
      </c>
      <c r="L8">
        <v>58</v>
      </c>
      <c r="M8">
        <v>4</v>
      </c>
      <c r="N8">
        <v>611</v>
      </c>
      <c r="O8">
        <v>618</v>
      </c>
      <c r="Q8" t="s">
        <v>75</v>
      </c>
      <c r="R8" t="str">
        <f>HYPERLINK("http://dx.doi.org/10.1007/s10559-022-00494-7","http://dx.doi.org/10.1007/s10559-022-00494-7")</f>
        <v>http://dx.doi.org/10.1007/s10559-022-00494-7</v>
      </c>
      <c r="S8" t="s">
        <v>76</v>
      </c>
      <c r="T8" t="str">
        <f>HYPERLINK("https%3A%2F%2Fwww.webofscience.com%2Fwos%2Fwoscc%2Ffull-record%2FWOS:000869639600005","View Full Record in Web of Science")</f>
        <v>View Full Record in Web of Science</v>
      </c>
    </row>
    <row r="9" spans="1:20" ht="12.75">
      <c r="A9">
        <v>8</v>
      </c>
      <c r="B9" t="s">
        <v>77</v>
      </c>
      <c r="C9" t="s">
        <v>78</v>
      </c>
      <c r="D9" t="s">
        <v>22</v>
      </c>
      <c r="E9" t="s">
        <v>79</v>
      </c>
      <c r="F9" t="s">
        <v>80</v>
      </c>
      <c r="G9" t="s">
        <v>25</v>
      </c>
      <c r="H9" t="s">
        <v>26</v>
      </c>
      <c r="K9">
        <v>2022</v>
      </c>
      <c r="L9">
        <v>2</v>
      </c>
      <c r="M9">
        <v>43</v>
      </c>
      <c r="N9">
        <v>17</v>
      </c>
      <c r="O9">
        <v>23</v>
      </c>
      <c r="Q9" t="s">
        <v>81</v>
      </c>
      <c r="R9" t="str">
        <f>HYPERLINK("http://dx.doi.org/10.55643/fcaptp.2.43.2022.3695","http://dx.doi.org/10.55643/fcaptp.2.43.2022.3695")</f>
        <v>http://dx.doi.org/10.55643/fcaptp.2.43.2022.3695</v>
      </c>
      <c r="S9" t="s">
        <v>82</v>
      </c>
      <c r="T9" t="str">
        <f>HYPERLINK("https%3A%2F%2Fwww.webofscience.com%2Fwos%2Fwoscc%2Ffull-record%2FWOS:000821504200002","View Full Record in Web of Science")</f>
        <v>View Full Record in Web of Science</v>
      </c>
    </row>
    <row r="10" spans="1:20" ht="12.75">
      <c r="A10">
        <v>9</v>
      </c>
      <c r="B10" t="s">
        <v>83</v>
      </c>
      <c r="C10" t="s">
        <v>84</v>
      </c>
      <c r="D10" t="s">
        <v>22</v>
      </c>
      <c r="G10" t="s">
        <v>25</v>
      </c>
      <c r="H10" t="s">
        <v>26</v>
      </c>
      <c r="K10">
        <v>2022</v>
      </c>
      <c r="L10">
        <v>2</v>
      </c>
      <c r="M10">
        <v>43</v>
      </c>
      <c r="N10">
        <v>63</v>
      </c>
      <c r="O10">
        <v>70</v>
      </c>
      <c r="Q10" t="s">
        <v>85</v>
      </c>
      <c r="R10" t="str">
        <f>HYPERLINK("http://dx.doi.org/10.55643/fcaptp.2.43.2022.3630","http://dx.doi.org/10.55643/fcaptp.2.43.2022.3630")</f>
        <v>http://dx.doi.org/10.55643/fcaptp.2.43.2022.3630</v>
      </c>
      <c r="S10" t="s">
        <v>86</v>
      </c>
      <c r="T10" t="str">
        <f>HYPERLINK("https%3A%2F%2Fwww.webofscience.com%2Fwos%2Fwoscc%2Ffull-record%2FWOS:000821504200008","View Full Record in Web of Science")</f>
        <v>View Full Record in Web of Science</v>
      </c>
    </row>
    <row r="11" spans="1:20" ht="12.75">
      <c r="A11">
        <v>10</v>
      </c>
      <c r="B11" t="s">
        <v>87</v>
      </c>
      <c r="C11" t="s">
        <v>88</v>
      </c>
      <c r="D11" t="s">
        <v>89</v>
      </c>
      <c r="E11" t="s">
        <v>90</v>
      </c>
      <c r="F11" t="s">
        <v>91</v>
      </c>
      <c r="G11" t="s">
        <v>92</v>
      </c>
      <c r="H11" t="s">
        <v>93</v>
      </c>
      <c r="J11" t="s">
        <v>50</v>
      </c>
      <c r="K11">
        <v>2022</v>
      </c>
      <c r="L11">
        <v>27</v>
      </c>
      <c r="M11">
        <v>2</v>
      </c>
      <c r="N11">
        <v>283</v>
      </c>
      <c r="O11">
        <v>298</v>
      </c>
      <c r="Q11" t="s">
        <v>94</v>
      </c>
      <c r="R11" t="str">
        <f>HYPERLINK("http://dx.doi.org/10.30924/mjcmi.27.2.15","http://dx.doi.org/10.30924/mjcmi.27.2.15")</f>
        <v>http://dx.doi.org/10.30924/mjcmi.27.2.15</v>
      </c>
      <c r="S11" t="s">
        <v>95</v>
      </c>
      <c r="T11" t="str">
        <f>HYPERLINK("https%3A%2F%2Fwww.webofscience.com%2Fwos%2Fwoscc%2Ffull-record%2FWOS:000904973300005","View Full Record in Web of Science")</f>
        <v>View Full Record in Web of Science</v>
      </c>
    </row>
    <row r="12" spans="1:20" ht="12.75">
      <c r="A12">
        <v>11</v>
      </c>
      <c r="B12" t="s">
        <v>96</v>
      </c>
      <c r="C12" t="s">
        <v>97</v>
      </c>
      <c r="D12" t="s">
        <v>22</v>
      </c>
      <c r="E12" t="s">
        <v>98</v>
      </c>
      <c r="F12" t="s">
        <v>99</v>
      </c>
      <c r="G12" t="s">
        <v>25</v>
      </c>
      <c r="H12" t="s">
        <v>26</v>
      </c>
      <c r="K12">
        <v>2022</v>
      </c>
      <c r="L12">
        <v>3</v>
      </c>
      <c r="M12">
        <v>44</v>
      </c>
      <c r="N12">
        <v>63</v>
      </c>
      <c r="O12">
        <v>71</v>
      </c>
      <c r="Q12" t="s">
        <v>100</v>
      </c>
      <c r="R12" t="str">
        <f>HYPERLINK("http://dx.doi.org/10.55643/fcaptp.3.44.2022.3765","http://dx.doi.org/10.55643/fcaptp.3.44.2022.3765")</f>
        <v>http://dx.doi.org/10.55643/fcaptp.3.44.2022.3765</v>
      </c>
      <c r="S12" t="s">
        <v>101</v>
      </c>
      <c r="T12" t="str">
        <f>HYPERLINK("https%3A%2F%2Fwww.webofscience.com%2Fwos%2Fwoscc%2Ffull-record%2FWOS:000833717900006","View Full Record in Web of Science")</f>
        <v>View Full Record in Web of Science</v>
      </c>
    </row>
    <row r="13" spans="1:20" ht="12.75">
      <c r="A13">
        <v>12</v>
      </c>
      <c r="B13" t="s">
        <v>102</v>
      </c>
      <c r="C13" t="s">
        <v>103</v>
      </c>
      <c r="D13" t="s">
        <v>22</v>
      </c>
      <c r="E13" t="s">
        <v>104</v>
      </c>
      <c r="F13" t="s">
        <v>105</v>
      </c>
      <c r="G13" t="s">
        <v>25</v>
      </c>
      <c r="H13" t="s">
        <v>26</v>
      </c>
      <c r="K13">
        <v>2022</v>
      </c>
      <c r="L13">
        <v>5</v>
      </c>
      <c r="M13">
        <v>46</v>
      </c>
      <c r="N13">
        <v>149</v>
      </c>
      <c r="O13">
        <v>160</v>
      </c>
      <c r="Q13" t="s">
        <v>106</v>
      </c>
      <c r="R13" t="str">
        <f>HYPERLINK("http://dx.doi.org/10.55643/fcaptp.5.46.2022.3791","http://dx.doi.org/10.55643/fcaptp.5.46.2022.3791")</f>
        <v>http://dx.doi.org/10.55643/fcaptp.5.46.2022.3791</v>
      </c>
      <c r="S13" t="s">
        <v>107</v>
      </c>
      <c r="T13" t="str">
        <f>HYPERLINK("https%3A%2F%2Fwww.webofscience.com%2Fwos%2Fwoscc%2Ffull-record%2FWOS:000895553700012","View Full Record in Web of Science")</f>
        <v>View Full Record in Web of Science</v>
      </c>
    </row>
    <row r="14" spans="1:20" ht="12.75">
      <c r="A14">
        <v>13</v>
      </c>
      <c r="B14" t="s">
        <v>108</v>
      </c>
      <c r="C14" t="s">
        <v>109</v>
      </c>
      <c r="D14" t="s">
        <v>110</v>
      </c>
      <c r="E14" t="s">
        <v>111</v>
      </c>
      <c r="F14" t="s">
        <v>112</v>
      </c>
      <c r="G14" t="s">
        <v>113</v>
      </c>
      <c r="H14" t="s">
        <v>114</v>
      </c>
      <c r="K14">
        <v>2022</v>
      </c>
      <c r="L14">
        <v>40</v>
      </c>
      <c r="M14">
        <v>75</v>
      </c>
      <c r="N14">
        <v>352</v>
      </c>
      <c r="O14">
        <v>369</v>
      </c>
      <c r="Q14" t="s">
        <v>115</v>
      </c>
      <c r="R14" t="str">
        <f>HYPERLINK("http://dx.doi.org/10.46398/cuestpol.4075.23","http://dx.doi.org/10.46398/cuestpol.4075.23")</f>
        <v>http://dx.doi.org/10.46398/cuestpol.4075.23</v>
      </c>
      <c r="S14" t="s">
        <v>116</v>
      </c>
      <c r="T14" t="str">
        <f>HYPERLINK("https%3A%2F%2Fwww.webofscience.com%2Fwos%2Fwoscc%2Ffull-record%2FWOS:000905421200024","View Full Record in Web of Science")</f>
        <v>View Full Record in Web of Science</v>
      </c>
    </row>
    <row r="15" spans="1:20" ht="12.75">
      <c r="A15">
        <v>14</v>
      </c>
      <c r="B15" t="s">
        <v>117</v>
      </c>
      <c r="C15" t="s">
        <v>118</v>
      </c>
      <c r="D15" t="s">
        <v>119</v>
      </c>
      <c r="E15" t="s">
        <v>120</v>
      </c>
      <c r="F15" t="s">
        <v>121</v>
      </c>
      <c r="G15" t="s">
        <v>122</v>
      </c>
      <c r="H15" t="s">
        <v>123</v>
      </c>
      <c r="J15" t="s">
        <v>124</v>
      </c>
      <c r="K15">
        <v>2022</v>
      </c>
      <c r="L15">
        <v>2022</v>
      </c>
      <c r="P15">
        <v>8062969</v>
      </c>
      <c r="Q15" t="s">
        <v>125</v>
      </c>
      <c r="R15" t="str">
        <f>HYPERLINK("http://dx.doi.org/10.1155/2022/8062969","http://dx.doi.org/10.1155/2022/8062969")</f>
        <v>http://dx.doi.org/10.1155/2022/8062969</v>
      </c>
      <c r="S15" t="s">
        <v>126</v>
      </c>
      <c r="T15" t="str">
        <f>HYPERLINK("https%3A%2F%2Fwww.webofscience.com%2Fwos%2Fwoscc%2Ffull-record%2FWOS:000890898700001","View Full Record in Web of Science")</f>
        <v>View Full Record in Web of Science</v>
      </c>
    </row>
    <row r="16" spans="1:20" ht="12.75">
      <c r="A16">
        <v>15</v>
      </c>
      <c r="B16" t="s">
        <v>127</v>
      </c>
      <c r="C16" t="s">
        <v>128</v>
      </c>
      <c r="D16" t="s">
        <v>129</v>
      </c>
      <c r="E16" t="s">
        <v>130</v>
      </c>
      <c r="F16" t="s">
        <v>131</v>
      </c>
      <c r="G16" t="s">
        <v>132</v>
      </c>
      <c r="H16" t="s">
        <v>133</v>
      </c>
      <c r="K16">
        <v>2022</v>
      </c>
      <c r="L16">
        <v>44</v>
      </c>
      <c r="M16">
        <v>2</v>
      </c>
      <c r="N16">
        <v>176</v>
      </c>
      <c r="O16">
        <v>184</v>
      </c>
      <c r="Q16" t="s">
        <v>134</v>
      </c>
      <c r="R16" t="str">
        <f>HYPERLINK("http://dx.doi.org/10.15544/mts.2022.18","http://dx.doi.org/10.15544/mts.2022.18")</f>
        <v>http://dx.doi.org/10.15544/mts.2022.18</v>
      </c>
      <c r="S16" t="s">
        <v>135</v>
      </c>
      <c r="T16" t="str">
        <f>HYPERLINK("https%3A%2F%2Fwww.webofscience.com%2Fwos%2Fwoscc%2Ffull-record%2FWOS:000819650300006","View Full Record in Web of Science")</f>
        <v>View Full Record in Web of Science</v>
      </c>
    </row>
    <row r="17" spans="1:20" ht="12.75">
      <c r="A17">
        <v>16</v>
      </c>
      <c r="B17" t="s">
        <v>136</v>
      </c>
      <c r="C17" t="s">
        <v>137</v>
      </c>
      <c r="D17" t="s">
        <v>138</v>
      </c>
      <c r="E17" t="s">
        <v>139</v>
      </c>
      <c r="F17" t="s">
        <v>140</v>
      </c>
      <c r="G17" t="s">
        <v>141</v>
      </c>
      <c r="K17">
        <v>2022</v>
      </c>
      <c r="L17">
        <v>28</v>
      </c>
      <c r="M17">
        <v>1</v>
      </c>
      <c r="N17">
        <v>50</v>
      </c>
      <c r="O17">
        <v>58</v>
      </c>
      <c r="Q17" t="s">
        <v>142</v>
      </c>
      <c r="R17" t="str">
        <f>HYPERLINK("http://dx.doi.org/10.46490/BF564","http://dx.doi.org/10.46490/BF564")</f>
        <v>http://dx.doi.org/10.46490/BF564</v>
      </c>
      <c r="S17" t="s">
        <v>143</v>
      </c>
      <c r="T17" t="str">
        <f>HYPERLINK("https%3A%2F%2Fwww.webofscience.com%2Fwos%2Fwoscc%2Ffull-record%2FWOS:000873637600004","View Full Record in Web of Science")</f>
        <v>View Full Record in Web of Science</v>
      </c>
    </row>
    <row r="18" spans="1:20" ht="12.75">
      <c r="A18">
        <v>17</v>
      </c>
      <c r="B18" t="s">
        <v>144</v>
      </c>
      <c r="C18" t="s">
        <v>145</v>
      </c>
      <c r="D18" t="s">
        <v>22</v>
      </c>
      <c r="E18" t="s">
        <v>146</v>
      </c>
      <c r="F18" t="s">
        <v>147</v>
      </c>
      <c r="G18" t="s">
        <v>25</v>
      </c>
      <c r="H18" t="s">
        <v>26</v>
      </c>
      <c r="K18">
        <v>2022</v>
      </c>
      <c r="L18">
        <v>3</v>
      </c>
      <c r="M18">
        <v>44</v>
      </c>
      <c r="N18">
        <v>110</v>
      </c>
      <c r="O18">
        <v>121</v>
      </c>
      <c r="Q18" t="s">
        <v>148</v>
      </c>
      <c r="R18" t="str">
        <f>HYPERLINK("http://dx.doi.org/10.55643/fcaptp.3.44.2022.3789","http://dx.doi.org/10.55643/fcaptp.3.44.2022.3789")</f>
        <v>http://dx.doi.org/10.55643/fcaptp.3.44.2022.3789</v>
      </c>
      <c r="S18" t="s">
        <v>149</v>
      </c>
      <c r="T18" t="str">
        <f>HYPERLINK("https%3A%2F%2Fwww.webofscience.com%2Fwos%2Fwoscc%2Ffull-record%2FWOS:000833717900011","View Full Record in Web of Science")</f>
        <v>View Full Record in Web of Science</v>
      </c>
    </row>
    <row r="19" spans="1:20" ht="12.75">
      <c r="A19">
        <v>18</v>
      </c>
      <c r="B19" t="s">
        <v>150</v>
      </c>
      <c r="C19" t="s">
        <v>151</v>
      </c>
      <c r="D19" t="s">
        <v>152</v>
      </c>
      <c r="I19" t="s">
        <v>153</v>
      </c>
      <c r="K19">
        <v>2022</v>
      </c>
      <c r="N19">
        <v>382</v>
      </c>
      <c r="O19">
        <v>387</v>
      </c>
      <c r="Q19" t="s">
        <v>154</v>
      </c>
      <c r="R19" t="str">
        <f>HYPERLINK("http://dx.doi.org/10.1109/CSIT56902.2022.10000579","http://dx.doi.org/10.1109/CSIT56902.2022.10000579")</f>
        <v>http://dx.doi.org/10.1109/CSIT56902.2022.10000579</v>
      </c>
      <c r="S19" t="s">
        <v>155</v>
      </c>
      <c r="T19" t="str">
        <f>HYPERLINK("https%3A%2F%2Fwww.webofscience.com%2Fwos%2Fwoscc%2Ffull-record%2FWOS:000927642900088","View Full Record in Web of Science")</f>
        <v>View Full Record in Web of Science</v>
      </c>
    </row>
    <row r="20" spans="1:20" ht="12.75">
      <c r="A20">
        <v>19</v>
      </c>
      <c r="B20" t="s">
        <v>156</v>
      </c>
      <c r="C20" t="s">
        <v>157</v>
      </c>
      <c r="D20" t="s">
        <v>158</v>
      </c>
      <c r="G20" t="s">
        <v>159</v>
      </c>
      <c r="H20" t="s">
        <v>160</v>
      </c>
      <c r="K20">
        <v>2022</v>
      </c>
      <c r="M20">
        <v>2</v>
      </c>
      <c r="N20">
        <v>119</v>
      </c>
      <c r="O20">
        <v>127</v>
      </c>
      <c r="Q20" t="s">
        <v>161</v>
      </c>
      <c r="R20" t="str">
        <f>HYPERLINK("http://dx.doi.org/10.15407/uhj2022.02.119","http://dx.doi.org/10.15407/uhj2022.02.119")</f>
        <v>http://dx.doi.org/10.15407/uhj2022.02.119</v>
      </c>
      <c r="S20" t="s">
        <v>162</v>
      </c>
      <c r="T20" t="str">
        <f>HYPERLINK("https%3A%2F%2Fwww.webofscience.com%2Fwos%2Fwoscc%2Ffull-record%2FWOS:000822539700009","View Full Record in Web of Science")</f>
        <v>View Full Record in Web of Science</v>
      </c>
    </row>
    <row r="21" spans="1:20" ht="12.75">
      <c r="A21">
        <v>20</v>
      </c>
      <c r="B21" t="s">
        <v>163</v>
      </c>
      <c r="C21" t="s">
        <v>164</v>
      </c>
      <c r="D21" t="s">
        <v>22</v>
      </c>
      <c r="E21" t="s">
        <v>165</v>
      </c>
      <c r="F21" t="s">
        <v>166</v>
      </c>
      <c r="G21" t="s">
        <v>25</v>
      </c>
      <c r="H21" t="s">
        <v>26</v>
      </c>
      <c r="K21">
        <v>2022</v>
      </c>
      <c r="L21">
        <v>5</v>
      </c>
      <c r="M21">
        <v>46</v>
      </c>
      <c r="N21">
        <v>171</v>
      </c>
      <c r="O21">
        <v>181</v>
      </c>
      <c r="Q21" t="s">
        <v>167</v>
      </c>
      <c r="R21" t="str">
        <f>HYPERLINK("http://dx.doi.org/10.55643/fcaptp.5.46.2022.3857","http://dx.doi.org/10.55643/fcaptp.5.46.2022.3857")</f>
        <v>http://dx.doi.org/10.55643/fcaptp.5.46.2022.3857</v>
      </c>
      <c r="S21" t="s">
        <v>168</v>
      </c>
      <c r="T21" t="str">
        <f>HYPERLINK("https%3A%2F%2Fwww.webofscience.com%2Fwos%2Fwoscc%2Ffull-record%2FWOS:000895553700014","View Full Record in Web of Science")</f>
        <v>View Full Record in Web of Science</v>
      </c>
    </row>
    <row r="22" spans="1:20" ht="12.75">
      <c r="A22">
        <v>21</v>
      </c>
      <c r="B22" t="s">
        <v>169</v>
      </c>
      <c r="C22" t="s">
        <v>170</v>
      </c>
      <c r="D22" t="s">
        <v>158</v>
      </c>
      <c r="G22" t="s">
        <v>159</v>
      </c>
      <c r="H22" t="s">
        <v>160</v>
      </c>
      <c r="K22">
        <v>2022</v>
      </c>
      <c r="M22">
        <v>1</v>
      </c>
      <c r="N22">
        <v>206</v>
      </c>
      <c r="O22">
        <v>219</v>
      </c>
      <c r="S22" t="s">
        <v>171</v>
      </c>
      <c r="T22" t="str">
        <f>HYPERLINK("https%3A%2F%2Fwww.webofscience.com%2Fwos%2Fwoscc%2Ffull-record%2FWOS:000802984700016","View Full Record in Web of Science")</f>
        <v>View Full Record in Web of Science</v>
      </c>
    </row>
    <row r="23" spans="1:20" ht="12.75">
      <c r="A23">
        <v>22</v>
      </c>
      <c r="B23" t="s">
        <v>172</v>
      </c>
      <c r="C23" t="s">
        <v>173</v>
      </c>
      <c r="D23" t="s">
        <v>22</v>
      </c>
      <c r="E23" t="s">
        <v>174</v>
      </c>
      <c r="F23" t="s">
        <v>175</v>
      </c>
      <c r="G23" t="s">
        <v>25</v>
      </c>
      <c r="H23" t="s">
        <v>26</v>
      </c>
      <c r="K23">
        <v>2022</v>
      </c>
      <c r="L23">
        <v>2</v>
      </c>
      <c r="M23">
        <v>43</v>
      </c>
      <c r="N23">
        <v>221</v>
      </c>
      <c r="O23">
        <v>227</v>
      </c>
      <c r="Q23" t="s">
        <v>176</v>
      </c>
      <c r="R23" t="str">
        <f>HYPERLINK("http://dx.doi.org/10.55643/fcaptp.2.43.2022.3624","http://dx.doi.org/10.55643/fcaptp.2.43.2022.3624")</f>
        <v>http://dx.doi.org/10.55643/fcaptp.2.43.2022.3624</v>
      </c>
      <c r="S23" t="s">
        <v>177</v>
      </c>
      <c r="T23" t="str">
        <f>HYPERLINK("https%3A%2F%2Fwww.webofscience.com%2Fwos%2Fwoscc%2Ffull-record%2FWOS:000821504200025","View Full Record in Web of Science")</f>
        <v>View Full Record in Web of Science</v>
      </c>
    </row>
    <row r="24" spans="1:20" ht="12.75">
      <c r="A24">
        <v>23</v>
      </c>
      <c r="B24" t="s">
        <v>178</v>
      </c>
      <c r="C24" t="s">
        <v>179</v>
      </c>
      <c r="D24" t="s">
        <v>180</v>
      </c>
      <c r="E24" t="s">
        <v>181</v>
      </c>
      <c r="F24" t="s">
        <v>182</v>
      </c>
      <c r="G24" t="s">
        <v>183</v>
      </c>
      <c r="H24" t="s">
        <v>184</v>
      </c>
      <c r="J24" t="s">
        <v>185</v>
      </c>
      <c r="K24">
        <v>2022</v>
      </c>
      <c r="L24">
        <v>30</v>
      </c>
      <c r="M24">
        <v>4</v>
      </c>
      <c r="N24">
        <v>120</v>
      </c>
      <c r="O24">
        <v>149</v>
      </c>
      <c r="Q24" t="s">
        <v>186</v>
      </c>
      <c r="R24" t="str">
        <f>HYPERLINK("http://dx.doi.org/10.7206/cemj.2658-0845.92","http://dx.doi.org/10.7206/cemj.2658-0845.92")</f>
        <v>http://dx.doi.org/10.7206/cemj.2658-0845.92</v>
      </c>
      <c r="S24" t="s">
        <v>187</v>
      </c>
      <c r="T24" t="str">
        <f>HYPERLINK("https%3A%2F%2Fwww.webofscience.com%2Fwos%2Fwoscc%2Ffull-record%2FWOS:000892311500005","View Full Record in Web of Science")</f>
        <v>View Full Record in Web of Science</v>
      </c>
    </row>
    <row r="25" spans="1:20" ht="12.75">
      <c r="A25">
        <v>24</v>
      </c>
      <c r="B25" t="s">
        <v>188</v>
      </c>
      <c r="C25" t="s">
        <v>189</v>
      </c>
      <c r="D25" t="s">
        <v>190</v>
      </c>
      <c r="E25" t="s">
        <v>191</v>
      </c>
      <c r="F25" t="s">
        <v>192</v>
      </c>
      <c r="H25" t="s">
        <v>193</v>
      </c>
      <c r="J25" t="s">
        <v>194</v>
      </c>
      <c r="K25">
        <v>2022</v>
      </c>
      <c r="L25">
        <v>11</v>
      </c>
      <c r="M25">
        <v>54</v>
      </c>
      <c r="N25">
        <v>232</v>
      </c>
      <c r="O25">
        <v>242</v>
      </c>
      <c r="Q25" t="s">
        <v>195</v>
      </c>
      <c r="R25" t="str">
        <f>HYPERLINK("http://dx.doi.org/10.34069/AI/2022.54.06.22","http://dx.doi.org/10.34069/AI/2022.54.06.22")</f>
        <v>http://dx.doi.org/10.34069/AI/2022.54.06.22</v>
      </c>
      <c r="S25" t="s">
        <v>196</v>
      </c>
      <c r="T25" t="str">
        <f>HYPERLINK("https%3A%2F%2Fwww.webofscience.com%2Fwos%2Fwoscc%2Ffull-record%2FWOS:000868620700022","View Full Record in Web of Science")</f>
        <v>View Full Record in Web of Science</v>
      </c>
    </row>
    <row r="26" spans="1:20" ht="12.75">
      <c r="A26">
        <v>25</v>
      </c>
      <c r="B26" t="s">
        <v>197</v>
      </c>
      <c r="C26" t="s">
        <v>198</v>
      </c>
      <c r="D26" t="s">
        <v>110</v>
      </c>
      <c r="G26" t="s">
        <v>113</v>
      </c>
      <c r="H26" t="s">
        <v>114</v>
      </c>
      <c r="K26">
        <v>2022</v>
      </c>
      <c r="L26">
        <v>40</v>
      </c>
      <c r="M26">
        <v>75</v>
      </c>
      <c r="N26">
        <v>180</v>
      </c>
      <c r="O26">
        <v>197</v>
      </c>
      <c r="Q26" t="s">
        <v>199</v>
      </c>
      <c r="R26" t="str">
        <f>HYPERLINK("http://dx.doi.org/10.46398/cuestpol.4075.12","http://dx.doi.org/10.46398/cuestpol.4075.12")</f>
        <v>http://dx.doi.org/10.46398/cuestpol.4075.12</v>
      </c>
      <c r="S26" t="s">
        <v>200</v>
      </c>
      <c r="T26" t="str">
        <f>HYPERLINK("https%3A%2F%2Fwww.webofscience.com%2Fwos%2Fwoscc%2Ffull-record%2FWOS:000905421200013","View Full Record in Web of Science")</f>
        <v>View Full Record in Web of Science</v>
      </c>
    </row>
    <row r="27" spans="1:20" ht="12.75">
      <c r="A27">
        <v>26</v>
      </c>
      <c r="B27" t="s">
        <v>201</v>
      </c>
      <c r="C27" t="s">
        <v>202</v>
      </c>
      <c r="D27" t="s">
        <v>203</v>
      </c>
      <c r="E27" t="s">
        <v>204</v>
      </c>
      <c r="F27" t="s">
        <v>205</v>
      </c>
      <c r="H27" t="s">
        <v>206</v>
      </c>
      <c r="J27" t="s">
        <v>207</v>
      </c>
      <c r="K27">
        <v>2022</v>
      </c>
      <c r="L27">
        <v>15</v>
      </c>
      <c r="M27">
        <v>20</v>
      </c>
      <c r="P27">
        <v>7711</v>
      </c>
      <c r="Q27" t="s">
        <v>208</v>
      </c>
      <c r="R27" t="str">
        <f>HYPERLINK("http://dx.doi.org/10.3390/en15207711","http://dx.doi.org/10.3390/en15207711")</f>
        <v>http://dx.doi.org/10.3390/en15207711</v>
      </c>
      <c r="S27" t="s">
        <v>209</v>
      </c>
      <c r="T27" t="str">
        <f>HYPERLINK("https%3A%2F%2Fwww.webofscience.com%2Fwos%2Fwoscc%2Ffull-record%2FWOS:000872417300001","View Full Record in Web of Science")</f>
        <v>View Full Record in Web of Science</v>
      </c>
    </row>
    <row r="28" spans="1:20" ht="12.75">
      <c r="A28">
        <v>27</v>
      </c>
      <c r="B28" t="s">
        <v>210</v>
      </c>
      <c r="C28" t="s">
        <v>211</v>
      </c>
      <c r="D28" t="s">
        <v>212</v>
      </c>
      <c r="E28" t="s">
        <v>213</v>
      </c>
      <c r="F28" t="s">
        <v>214</v>
      </c>
      <c r="H28" t="s">
        <v>215</v>
      </c>
      <c r="J28" t="s">
        <v>216</v>
      </c>
      <c r="K28">
        <v>2022</v>
      </c>
      <c r="L28">
        <v>14</v>
      </c>
      <c r="M28">
        <v>18</v>
      </c>
      <c r="P28">
        <v>11449</v>
      </c>
      <c r="Q28" t="s">
        <v>217</v>
      </c>
      <c r="R28" t="str">
        <f>HYPERLINK("http://dx.doi.org/10.3390/su141811449","http://dx.doi.org/10.3390/su141811449")</f>
        <v>http://dx.doi.org/10.3390/su141811449</v>
      </c>
      <c r="S28" t="s">
        <v>218</v>
      </c>
      <c r="T28" t="str">
        <f>HYPERLINK("https%3A%2F%2Fwww.webofscience.com%2Fwos%2Fwoscc%2Ffull-record%2FWOS:000857722000001","View Full Record in Web of Science")</f>
        <v>View Full Record in Web of Science</v>
      </c>
    </row>
    <row r="29" spans="1:20" ht="12.75">
      <c r="A29">
        <v>28</v>
      </c>
      <c r="B29" t="s">
        <v>219</v>
      </c>
      <c r="C29" t="s">
        <v>220</v>
      </c>
      <c r="D29" t="s">
        <v>221</v>
      </c>
      <c r="E29" t="s">
        <v>222</v>
      </c>
      <c r="F29" t="s">
        <v>223</v>
      </c>
      <c r="G29" t="s">
        <v>224</v>
      </c>
      <c r="H29" t="s">
        <v>225</v>
      </c>
      <c r="J29" t="s">
        <v>226</v>
      </c>
      <c r="K29">
        <v>2022</v>
      </c>
      <c r="L29">
        <v>13</v>
      </c>
      <c r="M29">
        <v>1</v>
      </c>
      <c r="N29">
        <v>184</v>
      </c>
      <c r="O29">
        <v>197</v>
      </c>
      <c r="Q29" t="s">
        <v>227</v>
      </c>
      <c r="R29" t="str">
        <f>HYPERLINK("http://dx.doi.org/10.18662/po/13.1Sup1/421","http://dx.doi.org/10.18662/po/13.1Sup1/421")</f>
        <v>http://dx.doi.org/10.18662/po/13.1Sup1/421</v>
      </c>
      <c r="S29" t="s">
        <v>228</v>
      </c>
      <c r="T29" t="str">
        <f>HYPERLINK("https%3A%2F%2Fwww.webofscience.com%2Fwos%2Fwoscc%2Ffull-record%2FWOS:000769947800011","View Full Record in Web of Science")</f>
        <v>View Full Record in Web of Science</v>
      </c>
    </row>
    <row r="30" spans="1:20" ht="12.75">
      <c r="A30">
        <v>29</v>
      </c>
      <c r="B30" t="s">
        <v>229</v>
      </c>
      <c r="C30" t="s">
        <v>230</v>
      </c>
      <c r="D30" t="s">
        <v>231</v>
      </c>
      <c r="E30" t="s">
        <v>232</v>
      </c>
      <c r="F30" t="s">
        <v>233</v>
      </c>
      <c r="G30" t="s">
        <v>234</v>
      </c>
      <c r="H30" t="s">
        <v>235</v>
      </c>
      <c r="K30">
        <v>2022</v>
      </c>
      <c r="L30">
        <v>31</v>
      </c>
      <c r="M30">
        <v>3</v>
      </c>
      <c r="N30">
        <v>427</v>
      </c>
      <c r="O30">
        <v>439</v>
      </c>
      <c r="Q30" t="s">
        <v>236</v>
      </c>
      <c r="R30" t="str">
        <f>HYPERLINK("http://dx.doi.org/10.15421/112239","http://dx.doi.org/10.15421/112239")</f>
        <v>http://dx.doi.org/10.15421/112239</v>
      </c>
      <c r="S30" t="s">
        <v>237</v>
      </c>
      <c r="T30" t="str">
        <f>HYPERLINK("https%3A%2F%2Fwww.webofscience.com%2Fwos%2Fwoscc%2Ffull-record%2FWOS:000862851500002","View Full Record in Web of Science")</f>
        <v>View Full Record in Web of Science</v>
      </c>
    </row>
    <row r="31" spans="1:20" ht="12.75">
      <c r="A31">
        <v>30</v>
      </c>
      <c r="B31" t="s">
        <v>238</v>
      </c>
      <c r="C31" t="s">
        <v>239</v>
      </c>
      <c r="D31" t="s">
        <v>240</v>
      </c>
      <c r="E31" t="s">
        <v>241</v>
      </c>
      <c r="F31" t="s">
        <v>242</v>
      </c>
      <c r="G31" t="s">
        <v>243</v>
      </c>
      <c r="J31" t="s">
        <v>244</v>
      </c>
      <c r="K31">
        <v>2022</v>
      </c>
      <c r="L31">
        <v>22</v>
      </c>
      <c r="M31">
        <v>8</v>
      </c>
      <c r="N31">
        <v>235</v>
      </c>
      <c r="O31">
        <v>241</v>
      </c>
      <c r="Q31" t="s">
        <v>245</v>
      </c>
      <c r="R31" t="str">
        <f>HYPERLINK("http://dx.doi.org/10.22937/IJCSNS.2022.22.8.29","http://dx.doi.org/10.22937/IJCSNS.2022.22.8.29")</f>
        <v>http://dx.doi.org/10.22937/IJCSNS.2022.22.8.29</v>
      </c>
      <c r="S31" t="s">
        <v>246</v>
      </c>
      <c r="T31" t="str">
        <f>HYPERLINK("https%3A%2F%2Fwww.webofscience.com%2Fwos%2Fwoscc%2Ffull-record%2FWOS:000866515100029","View Full Record in Web of Science")</f>
        <v>View Full Record in Web of Science</v>
      </c>
    </row>
    <row r="32" spans="1:20" ht="12.75">
      <c r="A32">
        <v>31</v>
      </c>
      <c r="B32" t="s">
        <v>247</v>
      </c>
      <c r="C32" t="s">
        <v>248</v>
      </c>
      <c r="D32" t="s">
        <v>249</v>
      </c>
      <c r="E32" t="s">
        <v>250</v>
      </c>
      <c r="F32" t="s">
        <v>251</v>
      </c>
      <c r="G32" t="s">
        <v>252</v>
      </c>
      <c r="J32" t="s">
        <v>60</v>
      </c>
      <c r="K32">
        <v>2022</v>
      </c>
      <c r="L32">
        <v>13</v>
      </c>
      <c r="M32">
        <v>3</v>
      </c>
      <c r="N32" t="s">
        <v>253</v>
      </c>
      <c r="O32" t="s">
        <v>254</v>
      </c>
      <c r="Q32" t="s">
        <v>255</v>
      </c>
      <c r="R32" t="str">
        <f>HYPERLINK("http://dx.doi.org/10.14807/ijmp.v13i3.1902","http://dx.doi.org/10.14807/ijmp.v13i3.1902")</f>
        <v>http://dx.doi.org/10.14807/ijmp.v13i3.1902</v>
      </c>
      <c r="S32" t="s">
        <v>256</v>
      </c>
      <c r="T32" t="str">
        <f>HYPERLINK("https%3A%2F%2Fwww.webofscience.com%2Fwos%2Fwoscc%2Ffull-record%2FWOS:000795794100007","View Full Record in Web of Science")</f>
        <v>View Full Record in Web of Science</v>
      </c>
    </row>
    <row r="33" spans="1:20" ht="12.75">
      <c r="A33">
        <v>32</v>
      </c>
      <c r="B33" t="s">
        <v>257</v>
      </c>
      <c r="C33" t="s">
        <v>258</v>
      </c>
      <c r="D33" t="s">
        <v>249</v>
      </c>
      <c r="E33" t="s">
        <v>259</v>
      </c>
      <c r="F33" t="s">
        <v>260</v>
      </c>
      <c r="G33" t="s">
        <v>252</v>
      </c>
      <c r="J33" t="s">
        <v>60</v>
      </c>
      <c r="K33">
        <v>2022</v>
      </c>
      <c r="L33">
        <v>13</v>
      </c>
      <c r="M33">
        <v>3</v>
      </c>
      <c r="N33" t="s">
        <v>261</v>
      </c>
      <c r="O33" t="s">
        <v>262</v>
      </c>
      <c r="Q33" t="s">
        <v>263</v>
      </c>
      <c r="R33" t="str">
        <f>HYPERLINK("http://dx.doi.org/10.14807/ijmp.v13i3.1901","http://dx.doi.org/10.14807/ijmp.v13i3.1901")</f>
        <v>http://dx.doi.org/10.14807/ijmp.v13i3.1901</v>
      </c>
      <c r="S33" t="s">
        <v>264</v>
      </c>
      <c r="T33" t="str">
        <f>HYPERLINK("https%3A%2F%2Fwww.webofscience.com%2Fwos%2Fwoscc%2Ffull-record%2FWOS:000795794100008","View Full Record in Web of Science")</f>
        <v>View Full Record in Web of Science</v>
      </c>
    </row>
    <row r="34" spans="1:20" ht="12.75">
      <c r="A34">
        <v>33</v>
      </c>
      <c r="B34" t="s">
        <v>265</v>
      </c>
      <c r="C34" t="s">
        <v>266</v>
      </c>
      <c r="D34" t="s">
        <v>110</v>
      </c>
      <c r="E34" t="s">
        <v>267</v>
      </c>
      <c r="F34" t="s">
        <v>268</v>
      </c>
      <c r="G34" t="s">
        <v>113</v>
      </c>
      <c r="H34" t="s">
        <v>114</v>
      </c>
      <c r="J34" t="s">
        <v>269</v>
      </c>
      <c r="K34">
        <v>2022</v>
      </c>
      <c r="L34">
        <v>40</v>
      </c>
      <c r="M34">
        <v>72</v>
      </c>
      <c r="N34">
        <v>842</v>
      </c>
      <c r="O34">
        <v>855</v>
      </c>
      <c r="Q34" t="s">
        <v>270</v>
      </c>
      <c r="R34" t="str">
        <f>HYPERLINK("http://dx.doi.org/10.46398/cuestpol.4072.51","http://dx.doi.org/10.46398/cuestpol.4072.51")</f>
        <v>http://dx.doi.org/10.46398/cuestpol.4072.51</v>
      </c>
      <c r="S34" t="s">
        <v>271</v>
      </c>
      <c r="T34" t="str">
        <f>HYPERLINK("https%3A%2F%2Fwww.webofscience.com%2Fwos%2Fwoscc%2Ffull-record%2FWOS:000793713700052","View Full Record in Web of Science")</f>
        <v>View Full Record in Web of Science</v>
      </c>
    </row>
    <row r="35" spans="1:20" ht="12.75">
      <c r="A35">
        <v>34</v>
      </c>
      <c r="B35" t="s">
        <v>272</v>
      </c>
      <c r="C35" t="s">
        <v>273</v>
      </c>
      <c r="D35" t="s">
        <v>22</v>
      </c>
      <c r="F35" t="s">
        <v>274</v>
      </c>
      <c r="G35" t="s">
        <v>25</v>
      </c>
      <c r="H35" t="s">
        <v>26</v>
      </c>
      <c r="K35">
        <v>2022</v>
      </c>
      <c r="L35">
        <v>1</v>
      </c>
      <c r="M35">
        <v>42</v>
      </c>
      <c r="N35">
        <v>415</v>
      </c>
      <c r="O35">
        <v>427</v>
      </c>
      <c r="S35" t="s">
        <v>275</v>
      </c>
      <c r="T35" t="str">
        <f>HYPERLINK("https%3A%2F%2Fwww.webofscience.com%2Fwos%2Fwoscc%2Ffull-record%2FWOS:000784467800040","View Full Record in Web of Science")</f>
        <v>View Full Record in Web of Science</v>
      </c>
    </row>
    <row r="36" spans="1:20" ht="12.75">
      <c r="A36">
        <v>35</v>
      </c>
      <c r="B36" t="s">
        <v>276</v>
      </c>
      <c r="C36" t="s">
        <v>277</v>
      </c>
      <c r="D36" t="s">
        <v>278</v>
      </c>
      <c r="E36" t="s">
        <v>279</v>
      </c>
      <c r="F36" t="s">
        <v>280</v>
      </c>
      <c r="G36" t="s">
        <v>281</v>
      </c>
      <c r="H36" t="s">
        <v>282</v>
      </c>
      <c r="K36">
        <v>2022</v>
      </c>
      <c r="L36">
        <v>70</v>
      </c>
      <c r="M36">
        <v>1</v>
      </c>
      <c r="N36">
        <v>413</v>
      </c>
      <c r="O36">
        <v>431</v>
      </c>
      <c r="Q36" t="s">
        <v>283</v>
      </c>
      <c r="R36" t="str">
        <f>HYPERLINK("http://dx.doi.org/10.32604/cmc.2022.018773","http://dx.doi.org/10.32604/cmc.2022.018773")</f>
        <v>http://dx.doi.org/10.32604/cmc.2022.018773</v>
      </c>
      <c r="S36" t="s">
        <v>284</v>
      </c>
      <c r="T36" t="str">
        <f>HYPERLINK("https%3A%2F%2Fwww.webofscience.com%2Fwos%2Fwoscc%2Ffull-record%2FWOS:000694720100025","View Full Record in Web of Science")</f>
        <v>View Full Record in Web of Science</v>
      </c>
    </row>
    <row r="37" spans="1:20" ht="12.75">
      <c r="A37">
        <v>36</v>
      </c>
      <c r="B37" t="s">
        <v>285</v>
      </c>
      <c r="C37" t="s">
        <v>286</v>
      </c>
      <c r="D37" t="s">
        <v>190</v>
      </c>
      <c r="E37" t="s">
        <v>287</v>
      </c>
      <c r="F37" t="s">
        <v>288</v>
      </c>
      <c r="H37" t="s">
        <v>193</v>
      </c>
      <c r="J37" t="s">
        <v>289</v>
      </c>
      <c r="K37">
        <v>2022</v>
      </c>
      <c r="L37">
        <v>11</v>
      </c>
      <c r="M37">
        <v>52</v>
      </c>
      <c r="N37">
        <v>155</v>
      </c>
      <c r="O37">
        <v>164</v>
      </c>
      <c r="Q37" t="s">
        <v>290</v>
      </c>
      <c r="R37" t="str">
        <f>HYPERLINK("http://dx.doi.org/10.34069/AI/2022.52.04.17","http://dx.doi.org/10.34069/AI/2022.52.04.17")</f>
        <v>http://dx.doi.org/10.34069/AI/2022.52.04.17</v>
      </c>
      <c r="S37" t="s">
        <v>291</v>
      </c>
      <c r="T37" t="str">
        <f>HYPERLINK("https%3A%2F%2Fwww.webofscience.com%2Fwos%2Fwoscc%2Ffull-record%2FWOS:000806131700017","View Full Record in Web of Science")</f>
        <v>View Full Record in Web of Science</v>
      </c>
    </row>
    <row r="38" spans="1:20" ht="12.75">
      <c r="A38">
        <v>37</v>
      </c>
      <c r="B38" t="s">
        <v>292</v>
      </c>
      <c r="C38" t="s">
        <v>293</v>
      </c>
      <c r="D38" t="s">
        <v>39</v>
      </c>
      <c r="G38" t="s">
        <v>40</v>
      </c>
      <c r="K38">
        <v>2022</v>
      </c>
      <c r="L38">
        <v>17</v>
      </c>
      <c r="M38">
        <v>2</v>
      </c>
      <c r="N38">
        <v>178</v>
      </c>
      <c r="O38">
        <v>185</v>
      </c>
      <c r="Q38" t="s">
        <v>294</v>
      </c>
      <c r="R38" t="str">
        <f>HYPERLINK("http://dx.doi.org/10.35784/pe.2022.2.19","http://dx.doi.org/10.35784/pe.2022.2.19")</f>
        <v>http://dx.doi.org/10.35784/pe.2022.2.19</v>
      </c>
      <c r="S38" t="s">
        <v>295</v>
      </c>
      <c r="T38" t="str">
        <f>HYPERLINK("https%3A%2F%2Fwww.webofscience.com%2Fwos%2Fwoscc%2Ffull-record%2FWOS:000910883600019","View Full Record in Web of Science")</f>
        <v>View Full Record in Web of Science</v>
      </c>
    </row>
    <row r="39" spans="1:20" ht="12.75">
      <c r="A39">
        <v>38</v>
      </c>
      <c r="B39" t="s">
        <v>296</v>
      </c>
      <c r="C39" t="s">
        <v>297</v>
      </c>
      <c r="D39" t="s">
        <v>203</v>
      </c>
      <c r="E39" t="s">
        <v>298</v>
      </c>
      <c r="F39" t="s">
        <v>299</v>
      </c>
      <c r="H39" t="s">
        <v>206</v>
      </c>
      <c r="J39" t="s">
        <v>300</v>
      </c>
      <c r="K39">
        <v>2022</v>
      </c>
      <c r="L39">
        <v>15</v>
      </c>
      <c r="M39">
        <v>21</v>
      </c>
      <c r="P39">
        <v>7841</v>
      </c>
      <c r="Q39" t="s">
        <v>301</v>
      </c>
      <c r="R39" t="str">
        <f>HYPERLINK("http://dx.doi.org/10.3390/en15217841","http://dx.doi.org/10.3390/en15217841")</f>
        <v>http://dx.doi.org/10.3390/en15217841</v>
      </c>
      <c r="S39" t="s">
        <v>302</v>
      </c>
      <c r="T39" t="str">
        <f>HYPERLINK("https%3A%2F%2Fwww.webofscience.com%2Fwos%2Fwoscc%2Ffull-record%2FWOS:000881307800001","View Full Record in Web of Science")</f>
        <v>View Full Record in Web of Science</v>
      </c>
    </row>
    <row r="40" spans="1:20" ht="12.75">
      <c r="A40">
        <v>39</v>
      </c>
      <c r="B40" t="s">
        <v>303</v>
      </c>
      <c r="C40" t="s">
        <v>304</v>
      </c>
      <c r="D40" t="s">
        <v>22</v>
      </c>
      <c r="E40" t="s">
        <v>305</v>
      </c>
      <c r="F40" t="s">
        <v>306</v>
      </c>
      <c r="G40" t="s">
        <v>25</v>
      </c>
      <c r="H40" t="s">
        <v>26</v>
      </c>
      <c r="K40">
        <v>2022</v>
      </c>
      <c r="L40">
        <v>3</v>
      </c>
      <c r="M40">
        <v>44</v>
      </c>
      <c r="N40">
        <v>328</v>
      </c>
      <c r="O40">
        <v>337</v>
      </c>
      <c r="Q40" t="s">
        <v>307</v>
      </c>
      <c r="R40" t="str">
        <f>HYPERLINK("http://dx.doi.org/10.55643/fcaptp.3.44.2022.3763","http://dx.doi.org/10.55643/fcaptp.3.44.2022.3763")</f>
        <v>http://dx.doi.org/10.55643/fcaptp.3.44.2022.3763</v>
      </c>
      <c r="S40" t="s">
        <v>308</v>
      </c>
      <c r="T40" t="str">
        <f>HYPERLINK("https%3A%2F%2Fwww.webofscience.com%2Fwos%2Fwoscc%2Ffull-record%2FWOS:000833717900033","View Full Record in Web of Science")</f>
        <v>View Full Record in Web of Science</v>
      </c>
    </row>
    <row r="41" spans="1:20" ht="12.75">
      <c r="A41">
        <v>40</v>
      </c>
      <c r="B41" t="s">
        <v>309</v>
      </c>
      <c r="C41" t="s">
        <v>310</v>
      </c>
      <c r="D41" t="s">
        <v>110</v>
      </c>
      <c r="E41" t="s">
        <v>311</v>
      </c>
      <c r="F41" t="s">
        <v>312</v>
      </c>
      <c r="G41" t="s">
        <v>113</v>
      </c>
      <c r="H41" t="s">
        <v>114</v>
      </c>
      <c r="K41">
        <v>2022</v>
      </c>
      <c r="L41">
        <v>40</v>
      </c>
      <c r="M41">
        <v>75</v>
      </c>
      <c r="N41">
        <v>198</v>
      </c>
      <c r="O41">
        <v>220</v>
      </c>
      <c r="Q41" t="s">
        <v>313</v>
      </c>
      <c r="R41" t="str">
        <f>HYPERLINK("http://dx.doi.org/10.46398/cuestpol.4075.13","http://dx.doi.org/10.46398/cuestpol.4075.13")</f>
        <v>http://dx.doi.org/10.46398/cuestpol.4075.13</v>
      </c>
      <c r="S41" t="s">
        <v>314</v>
      </c>
      <c r="T41" t="str">
        <f>HYPERLINK("https%3A%2F%2Fwww.webofscience.com%2Fwos%2Fwoscc%2Ffull-record%2FWOS:000905421200014","View Full Record in Web of Science")</f>
        <v>View Full Record in Web of Science</v>
      </c>
    </row>
    <row r="42" spans="1:20" ht="12.75">
      <c r="A42">
        <v>41</v>
      </c>
      <c r="B42" t="s">
        <v>315</v>
      </c>
      <c r="C42" t="s">
        <v>316</v>
      </c>
      <c r="D42" t="s">
        <v>317</v>
      </c>
      <c r="E42" t="s">
        <v>318</v>
      </c>
      <c r="F42" t="s">
        <v>319</v>
      </c>
      <c r="H42" t="s">
        <v>320</v>
      </c>
      <c r="J42" t="s">
        <v>50</v>
      </c>
      <c r="K42">
        <v>2022</v>
      </c>
      <c r="L42">
        <v>22</v>
      </c>
      <c r="M42">
        <v>24</v>
      </c>
      <c r="P42">
        <v>9700</v>
      </c>
      <c r="Q42" t="s">
        <v>321</v>
      </c>
      <c r="R42" t="str">
        <f>HYPERLINK("http://dx.doi.org/10.3390/s22249700","http://dx.doi.org/10.3390/s22249700")</f>
        <v>http://dx.doi.org/10.3390/s22249700</v>
      </c>
      <c r="S42" t="s">
        <v>322</v>
      </c>
      <c r="T42" t="str">
        <f>HYPERLINK("https%3A%2F%2Fwww.webofscience.com%2Fwos%2Fwoscc%2Ffull-record%2FWOS:000902792700001","View Full Record in Web of Science")</f>
        <v>View Full Record in Web of Science</v>
      </c>
    </row>
    <row r="43" spans="1:20" ht="12.75">
      <c r="A43">
        <v>42</v>
      </c>
      <c r="B43" t="s">
        <v>323</v>
      </c>
      <c r="C43" t="s">
        <v>324</v>
      </c>
      <c r="D43" t="s">
        <v>212</v>
      </c>
      <c r="E43" t="s">
        <v>325</v>
      </c>
      <c r="F43" t="s">
        <v>326</v>
      </c>
      <c r="H43" t="s">
        <v>215</v>
      </c>
      <c r="J43" t="s">
        <v>300</v>
      </c>
      <c r="K43">
        <v>2022</v>
      </c>
      <c r="L43">
        <v>14</v>
      </c>
      <c r="M43">
        <v>21</v>
      </c>
      <c r="P43">
        <v>14501</v>
      </c>
      <c r="Q43" t="s">
        <v>327</v>
      </c>
      <c r="R43" t="str">
        <f>HYPERLINK("http://dx.doi.org/10.3390/su142114501","http://dx.doi.org/10.3390/su142114501")</f>
        <v>http://dx.doi.org/10.3390/su142114501</v>
      </c>
      <c r="S43" t="s">
        <v>328</v>
      </c>
      <c r="T43" t="str">
        <f>HYPERLINK("https%3A%2F%2Fwww.webofscience.com%2Fwos%2Fwoscc%2Ffull-record%2FWOS:000881571700001","View Full Record in Web of Science")</f>
        <v>View Full Record in Web of Science</v>
      </c>
    </row>
    <row r="44" spans="1:20" ht="12.75">
      <c r="A44">
        <v>43</v>
      </c>
      <c r="B44" t="s">
        <v>329</v>
      </c>
      <c r="C44" t="s">
        <v>330</v>
      </c>
      <c r="D44" t="s">
        <v>22</v>
      </c>
      <c r="E44" t="s">
        <v>331</v>
      </c>
      <c r="F44" t="s">
        <v>332</v>
      </c>
      <c r="G44" t="s">
        <v>25</v>
      </c>
      <c r="H44" t="s">
        <v>26</v>
      </c>
      <c r="K44">
        <v>2022</v>
      </c>
      <c r="L44">
        <v>1</v>
      </c>
      <c r="M44">
        <v>42</v>
      </c>
      <c r="N44">
        <v>62</v>
      </c>
      <c r="O44">
        <v>72</v>
      </c>
      <c r="S44" t="s">
        <v>333</v>
      </c>
      <c r="T44" t="str">
        <f>HYPERLINK("https%3A%2F%2Fwww.webofscience.com%2Fwos%2Fwoscc%2Ffull-record%2FWOS:000784467800006","View Full Record in Web of Science")</f>
        <v>View Full Record in Web of Science</v>
      </c>
    </row>
    <row r="45" spans="1:20" ht="12.75">
      <c r="A45">
        <v>44</v>
      </c>
      <c r="B45" t="s">
        <v>334</v>
      </c>
      <c r="C45" t="s">
        <v>335</v>
      </c>
      <c r="D45" t="s">
        <v>249</v>
      </c>
      <c r="E45" t="s">
        <v>336</v>
      </c>
      <c r="F45" t="s">
        <v>337</v>
      </c>
      <c r="G45" t="s">
        <v>252</v>
      </c>
      <c r="J45" t="s">
        <v>60</v>
      </c>
      <c r="K45">
        <v>2022</v>
      </c>
      <c r="L45">
        <v>13</v>
      </c>
      <c r="M45">
        <v>3</v>
      </c>
      <c r="N45" t="s">
        <v>338</v>
      </c>
      <c r="O45" t="s">
        <v>339</v>
      </c>
      <c r="Q45" t="s">
        <v>340</v>
      </c>
      <c r="R45" t="str">
        <f>HYPERLINK("http://dx.doi.org/10.14807/ijmp.v13i3.1991","http://dx.doi.org/10.14807/ijmp.v13i3.1991")</f>
        <v>http://dx.doi.org/10.14807/ijmp.v13i3.1991</v>
      </c>
      <c r="S45" t="s">
        <v>341</v>
      </c>
      <c r="T45" t="str">
        <f>HYPERLINK("https%3A%2F%2Fwww.webofscience.com%2Fwos%2Fwoscc%2Ffull-record%2FWOS:000795794100012","View Full Record in Web of Science")</f>
        <v>View Full Record in Web of Science</v>
      </c>
    </row>
    <row r="46" spans="1:20" ht="12.75">
      <c r="A46">
        <v>45</v>
      </c>
      <c r="B46" t="s">
        <v>342</v>
      </c>
      <c r="C46" t="s">
        <v>343</v>
      </c>
      <c r="D46" t="s">
        <v>249</v>
      </c>
      <c r="E46" t="s">
        <v>344</v>
      </c>
      <c r="F46" t="s">
        <v>345</v>
      </c>
      <c r="G46" t="s">
        <v>252</v>
      </c>
      <c r="J46" t="s">
        <v>60</v>
      </c>
      <c r="K46">
        <v>2022</v>
      </c>
      <c r="L46">
        <v>13</v>
      </c>
      <c r="M46">
        <v>3</v>
      </c>
      <c r="N46" t="s">
        <v>346</v>
      </c>
      <c r="O46" t="s">
        <v>347</v>
      </c>
      <c r="Q46" t="s">
        <v>348</v>
      </c>
      <c r="R46" t="str">
        <f>HYPERLINK("http://dx.doi.org/10.14807/ijmp.v13i3.1900","http://dx.doi.org/10.14807/ijmp.v13i3.1900")</f>
        <v>http://dx.doi.org/10.14807/ijmp.v13i3.1900</v>
      </c>
      <c r="S46" t="s">
        <v>349</v>
      </c>
      <c r="T46" t="str">
        <f>HYPERLINK("https%3A%2F%2Fwww.webofscience.com%2Fwos%2Fwoscc%2Ffull-record%2FWOS:000795794100005","View Full Record in Web of Science")</f>
        <v>View Full Record in Web of Science</v>
      </c>
    </row>
    <row r="47" spans="1:20" ht="12.75">
      <c r="A47">
        <v>46</v>
      </c>
      <c r="B47" t="s">
        <v>350</v>
      </c>
      <c r="C47" t="s">
        <v>351</v>
      </c>
      <c r="D47" t="s">
        <v>240</v>
      </c>
      <c r="E47" t="s">
        <v>352</v>
      </c>
      <c r="F47" t="s">
        <v>353</v>
      </c>
      <c r="G47" t="s">
        <v>243</v>
      </c>
      <c r="J47" t="s">
        <v>354</v>
      </c>
      <c r="K47">
        <v>2022</v>
      </c>
      <c r="L47">
        <v>22</v>
      </c>
      <c r="M47">
        <v>1</v>
      </c>
      <c r="N47">
        <v>149</v>
      </c>
      <c r="O47">
        <v>160</v>
      </c>
      <c r="Q47" t="s">
        <v>355</v>
      </c>
      <c r="R47" t="str">
        <f>HYPERLINK("http://dx.doi.org/10.22937/IJCSNS.2022.22.1.21","http://dx.doi.org/10.22937/IJCSNS.2022.22.1.21")</f>
        <v>http://dx.doi.org/10.22937/IJCSNS.2022.22.1.21</v>
      </c>
      <c r="S47" t="s">
        <v>356</v>
      </c>
      <c r="T47" t="str">
        <f>HYPERLINK("https%3A%2F%2Fwww.webofscience.com%2Fwos%2Fwoscc%2Ffull-record%2FWOS:000755171400021","View Full Record in Web of Science")</f>
        <v>View Full Record in Web of Science</v>
      </c>
    </row>
    <row r="48" spans="1:20" ht="12.75">
      <c r="A48">
        <v>47</v>
      </c>
      <c r="B48" t="s">
        <v>357</v>
      </c>
      <c r="C48" t="s">
        <v>358</v>
      </c>
      <c r="D48" t="s">
        <v>359</v>
      </c>
      <c r="F48" t="s">
        <v>360</v>
      </c>
      <c r="G48" t="s">
        <v>361</v>
      </c>
      <c r="H48" t="s">
        <v>362</v>
      </c>
      <c r="Q48" t="s">
        <v>363</v>
      </c>
      <c r="R48" t="str">
        <f>HYPERLINK("http://dx.doi.org/10.1108/JAEE-10-2018-0118","http://dx.doi.org/10.1108/JAEE-10-2018-0118")</f>
        <v>http://dx.doi.org/10.1108/JAEE-10-2018-0118</v>
      </c>
      <c r="S48" t="s">
        <v>364</v>
      </c>
      <c r="T48" t="str">
        <f>HYPERLINK("https%3A%2F%2Fwww.webofscience.com%2Fwos%2Fwoscc%2Ffull-record%2FWOS:000840820700001","View Full Record in Web of Science")</f>
        <v>View Full Record in Web of Science</v>
      </c>
    </row>
    <row r="49" spans="1:20" ht="12.75">
      <c r="A49">
        <v>48</v>
      </c>
      <c r="B49" t="s">
        <v>365</v>
      </c>
      <c r="C49" t="s">
        <v>366</v>
      </c>
      <c r="D49" t="s">
        <v>249</v>
      </c>
      <c r="E49" t="s">
        <v>367</v>
      </c>
      <c r="F49" t="s">
        <v>368</v>
      </c>
      <c r="G49" t="s">
        <v>252</v>
      </c>
      <c r="J49" t="s">
        <v>60</v>
      </c>
      <c r="K49">
        <v>2022</v>
      </c>
      <c r="L49">
        <v>13</v>
      </c>
      <c r="M49">
        <v>3</v>
      </c>
      <c r="N49" t="s">
        <v>369</v>
      </c>
      <c r="O49" t="s">
        <v>370</v>
      </c>
      <c r="Q49" t="s">
        <v>371</v>
      </c>
      <c r="R49" t="str">
        <f>HYPERLINK("http://dx.doi.org/10.14807/ijmp.v13i3.1986","http://dx.doi.org/10.14807/ijmp.v13i3.1986")</f>
        <v>http://dx.doi.org/10.14807/ijmp.v13i3.1986</v>
      </c>
      <c r="S49" t="s">
        <v>372</v>
      </c>
      <c r="T49" t="str">
        <f>HYPERLINK("https%3A%2F%2Fwww.webofscience.com%2Fwos%2Fwoscc%2Ffull-record%2FWOS:000795794100015","View Full Record in Web of Science")</f>
        <v>View Full Record in Web of Science</v>
      </c>
    </row>
    <row r="50" spans="1:20" ht="12.75">
      <c r="A50">
        <v>49</v>
      </c>
      <c r="B50" t="s">
        <v>373</v>
      </c>
      <c r="C50" t="s">
        <v>374</v>
      </c>
      <c r="D50" t="s">
        <v>22</v>
      </c>
      <c r="E50" t="s">
        <v>375</v>
      </c>
      <c r="F50" t="s">
        <v>376</v>
      </c>
      <c r="G50" t="s">
        <v>25</v>
      </c>
      <c r="H50" t="s">
        <v>26</v>
      </c>
      <c r="K50">
        <v>2022</v>
      </c>
      <c r="L50">
        <v>5</v>
      </c>
      <c r="M50">
        <v>46</v>
      </c>
      <c r="N50">
        <v>40</v>
      </c>
      <c r="O50">
        <v>53</v>
      </c>
      <c r="Q50" t="s">
        <v>377</v>
      </c>
      <c r="R50" t="str">
        <f>HYPERLINK("http://dx.doi.org/10.55643/fcaptp.5.46.2022.3905","http://dx.doi.org/10.55643/fcaptp.5.46.2022.3905")</f>
        <v>http://dx.doi.org/10.55643/fcaptp.5.46.2022.3905</v>
      </c>
      <c r="S50" t="s">
        <v>378</v>
      </c>
      <c r="T50" t="str">
        <f>HYPERLINK("https%3A%2F%2Fwww.webofscience.com%2Fwos%2Fwoscc%2Ffull-record%2FWOS:000895553700004","View Full Record in Web of Science")</f>
        <v>View Full Record in Web of Science</v>
      </c>
    </row>
    <row r="51" spans="1:20" ht="12.75">
      <c r="A51">
        <v>50</v>
      </c>
      <c r="B51" t="s">
        <v>379</v>
      </c>
      <c r="C51" t="s">
        <v>380</v>
      </c>
      <c r="D51" t="s">
        <v>240</v>
      </c>
      <c r="E51" t="s">
        <v>381</v>
      </c>
      <c r="F51" t="s">
        <v>382</v>
      </c>
      <c r="G51" t="s">
        <v>243</v>
      </c>
      <c r="J51" t="s">
        <v>383</v>
      </c>
      <c r="K51">
        <v>2022</v>
      </c>
      <c r="L51">
        <v>22</v>
      </c>
      <c r="M51">
        <v>2</v>
      </c>
      <c r="N51">
        <v>283</v>
      </c>
      <c r="O51">
        <v>289</v>
      </c>
      <c r="Q51" t="s">
        <v>384</v>
      </c>
      <c r="R51" t="str">
        <f>HYPERLINK("http://dx.doi.org/10.22937/IJCSNS.2022.22.2.35","http://dx.doi.org/10.22937/IJCSNS.2022.22.2.35")</f>
        <v>http://dx.doi.org/10.22937/IJCSNS.2022.22.2.35</v>
      </c>
      <c r="S51" t="s">
        <v>385</v>
      </c>
      <c r="T51" t="str">
        <f>HYPERLINK("https%3A%2F%2Fwww.webofscience.com%2Fwos%2Fwoscc%2Ffull-record%2FWOS:000758495000017","View Full Record in Web of Science")</f>
        <v>View Full Record in Web of Science</v>
      </c>
    </row>
    <row r="52" spans="1:20" ht="12.75">
      <c r="A52">
        <v>51</v>
      </c>
      <c r="B52" t="s">
        <v>386</v>
      </c>
      <c r="C52" t="s">
        <v>387</v>
      </c>
      <c r="D52" t="s">
        <v>152</v>
      </c>
      <c r="I52" t="s">
        <v>153</v>
      </c>
      <c r="K52">
        <v>2022</v>
      </c>
      <c r="N52">
        <v>523</v>
      </c>
      <c r="O52">
        <v>526</v>
      </c>
      <c r="Q52" t="s">
        <v>388</v>
      </c>
      <c r="R52" t="str">
        <f>HYPERLINK("http://dx.doi.org/10.1109/CSIT56902.2022.10000513","http://dx.doi.org/10.1109/CSIT56902.2022.10000513")</f>
        <v>http://dx.doi.org/10.1109/CSIT56902.2022.10000513</v>
      </c>
      <c r="S52" t="s">
        <v>389</v>
      </c>
      <c r="T52" t="str">
        <f>HYPERLINK("https%3A%2F%2Fwww.webofscience.com%2Fwos%2Fwoscc%2Ffull-record%2FWOS:000927642900122","View Full Record in Web of Science")</f>
        <v>View Full Record in Web of Science</v>
      </c>
    </row>
    <row r="53" spans="1:20" ht="12.75">
      <c r="A53">
        <v>52</v>
      </c>
      <c r="B53" t="s">
        <v>390</v>
      </c>
      <c r="C53" t="s">
        <v>391</v>
      </c>
      <c r="D53" t="s">
        <v>22</v>
      </c>
      <c r="E53" t="s">
        <v>392</v>
      </c>
      <c r="F53" t="s">
        <v>393</v>
      </c>
      <c r="G53" t="s">
        <v>25</v>
      </c>
      <c r="H53" t="s">
        <v>26</v>
      </c>
      <c r="K53">
        <v>2022</v>
      </c>
      <c r="L53">
        <v>1</v>
      </c>
      <c r="M53">
        <v>42</v>
      </c>
      <c r="N53">
        <v>446</v>
      </c>
      <c r="O53">
        <v>453</v>
      </c>
      <c r="S53" t="s">
        <v>394</v>
      </c>
      <c r="T53" t="str">
        <f>HYPERLINK("https%3A%2F%2Fwww.webofscience.com%2Fwos%2Fwoscc%2Ffull-record%2FWOS:000784467800043","View Full Record in Web of Science")</f>
        <v>View Full Record in Web of Science</v>
      </c>
    </row>
    <row r="54" spans="1:20" ht="12.75">
      <c r="A54">
        <v>53</v>
      </c>
      <c r="B54" t="s">
        <v>395</v>
      </c>
      <c r="C54" t="s">
        <v>396</v>
      </c>
      <c r="D54" t="s">
        <v>152</v>
      </c>
      <c r="E54" t="s">
        <v>397</v>
      </c>
      <c r="F54" t="s">
        <v>398</v>
      </c>
      <c r="I54" t="s">
        <v>153</v>
      </c>
      <c r="K54">
        <v>2022</v>
      </c>
      <c r="N54">
        <v>392</v>
      </c>
      <c r="O54">
        <v>397</v>
      </c>
      <c r="Q54" t="s">
        <v>399</v>
      </c>
      <c r="R54" t="str">
        <f>HYPERLINK("http://dx.doi.org/10.1109/CSIT56902.2022.10000527","http://dx.doi.org/10.1109/CSIT56902.2022.10000527")</f>
        <v>http://dx.doi.org/10.1109/CSIT56902.2022.10000527</v>
      </c>
      <c r="S54" t="s">
        <v>400</v>
      </c>
      <c r="T54" t="str">
        <f>HYPERLINK("https%3A%2F%2Fwww.webofscience.com%2Fwos%2Fwoscc%2Ffull-record%2FWOS:000927642900090","View Full Record in Web of Science")</f>
        <v>View Full Record in Web of Science</v>
      </c>
    </row>
    <row r="55" spans="1:20" ht="12.75">
      <c r="A55">
        <v>54</v>
      </c>
      <c r="B55" t="s">
        <v>401</v>
      </c>
      <c r="C55" t="s">
        <v>402</v>
      </c>
      <c r="D55" t="s">
        <v>403</v>
      </c>
      <c r="E55" t="s">
        <v>404</v>
      </c>
      <c r="F55" t="s">
        <v>405</v>
      </c>
      <c r="G55" t="s">
        <v>406</v>
      </c>
      <c r="K55">
        <v>2022</v>
      </c>
      <c r="L55">
        <v>13</v>
      </c>
      <c r="M55">
        <v>3</v>
      </c>
      <c r="N55">
        <v>146</v>
      </c>
      <c r="O55">
        <v>158</v>
      </c>
      <c r="Q55" t="s">
        <v>407</v>
      </c>
      <c r="R55" t="str">
        <f>HYPERLINK("http://dx.doi.org/10.47750/jett.2022.13.03.015","http://dx.doi.org/10.47750/jett.2022.13.03.015")</f>
        <v>http://dx.doi.org/10.47750/jett.2022.13.03.015</v>
      </c>
      <c r="S55" t="s">
        <v>408</v>
      </c>
      <c r="T55" t="str">
        <f>HYPERLINK("https%3A%2F%2Fwww.webofscience.com%2Fwos%2Fwoscc%2Ffull-record%2FWOS:000855040300001","View Full Record in Web of Science")</f>
        <v>View Full Record in Web of Science</v>
      </c>
    </row>
    <row r="56" spans="1:20" ht="12.75">
      <c r="A56">
        <v>55</v>
      </c>
      <c r="B56" t="s">
        <v>409</v>
      </c>
      <c r="C56" t="s">
        <v>410</v>
      </c>
      <c r="D56" t="s">
        <v>152</v>
      </c>
      <c r="E56" t="s">
        <v>397</v>
      </c>
      <c r="F56" t="s">
        <v>398</v>
      </c>
      <c r="I56" t="s">
        <v>153</v>
      </c>
      <c r="K56">
        <v>2022</v>
      </c>
      <c r="N56">
        <v>83</v>
      </c>
      <c r="O56">
        <v>88</v>
      </c>
      <c r="Q56" t="s">
        <v>411</v>
      </c>
      <c r="R56" t="str">
        <f>HYPERLINK("http://dx.doi.org/10.1109/CSIT56902.2022.10000627","http://dx.doi.org/10.1109/CSIT56902.2022.10000627")</f>
        <v>http://dx.doi.org/10.1109/CSIT56902.2022.10000627</v>
      </c>
      <c r="S56" t="s">
        <v>412</v>
      </c>
      <c r="T56" t="str">
        <f>HYPERLINK("https%3A%2F%2Fwww.webofscience.com%2Fwos%2Fwoscc%2Ffull-record%2FWOS:000927642900020","View Full Record in Web of Science")</f>
        <v>View Full Record in Web of Science</v>
      </c>
    </row>
    <row r="57" spans="1:20" ht="12.75">
      <c r="A57">
        <v>56</v>
      </c>
      <c r="B57" t="s">
        <v>413</v>
      </c>
      <c r="C57" t="s">
        <v>414</v>
      </c>
      <c r="D57" t="s">
        <v>415</v>
      </c>
      <c r="E57" t="s">
        <v>416</v>
      </c>
      <c r="F57" t="s">
        <v>417</v>
      </c>
      <c r="G57" t="s">
        <v>418</v>
      </c>
      <c r="H57" t="s">
        <v>419</v>
      </c>
      <c r="K57">
        <v>2022</v>
      </c>
      <c r="L57">
        <v>25</v>
      </c>
      <c r="M57">
        <v>3</v>
      </c>
      <c r="N57">
        <v>7</v>
      </c>
      <c r="O57">
        <v>25</v>
      </c>
      <c r="Q57" t="s">
        <v>420</v>
      </c>
      <c r="R57" t="str">
        <f>HYPERLINK("http://dx.doi.org/10.18778/1508-2008.25.19","http://dx.doi.org/10.18778/1508-2008.25.19")</f>
        <v>http://dx.doi.org/10.18778/1508-2008.25.19</v>
      </c>
      <c r="S57" t="s">
        <v>421</v>
      </c>
      <c r="T57" t="str">
        <f>HYPERLINK("https%3A%2F%2Fwww.webofscience.com%2Fwos%2Fwoscc%2Ffull-record%2FWOS:000869697400001","View Full Record in Web of Science")</f>
        <v>View Full Record in Web of Science</v>
      </c>
    </row>
    <row r="58" spans="1:20" ht="12.75">
      <c r="A58">
        <v>57</v>
      </c>
      <c r="B58" t="s">
        <v>422</v>
      </c>
      <c r="C58" t="s">
        <v>423</v>
      </c>
      <c r="D58" t="s">
        <v>424</v>
      </c>
      <c r="F58" t="s">
        <v>425</v>
      </c>
      <c r="G58" t="s">
        <v>426</v>
      </c>
      <c r="H58" t="s">
        <v>427</v>
      </c>
      <c r="K58">
        <v>2022</v>
      </c>
      <c r="L58">
        <v>19</v>
      </c>
      <c r="M58">
        <v>7</v>
      </c>
      <c r="N58">
        <v>6923</v>
      </c>
      <c r="O58">
        <v>6939</v>
      </c>
      <c r="Q58" t="s">
        <v>428</v>
      </c>
      <c r="R58" t="str">
        <f>HYPERLINK("http://dx.doi.org/10.3934/mbe.2022326","http://dx.doi.org/10.3934/mbe.2022326")</f>
        <v>http://dx.doi.org/10.3934/mbe.2022326</v>
      </c>
      <c r="S58" t="s">
        <v>429</v>
      </c>
      <c r="T58" t="str">
        <f>HYPERLINK("https%3A%2F%2Fwww.webofscience.com%2Fwos%2Fwoscc%2Ffull-record%2FWOS:000798216500002","View Full Record in Web of Science")</f>
        <v>View Full Record in Web of Science</v>
      </c>
    </row>
    <row r="59" spans="1:20" ht="12.75">
      <c r="A59">
        <v>58</v>
      </c>
      <c r="B59" t="s">
        <v>430</v>
      </c>
      <c r="C59" t="s">
        <v>431</v>
      </c>
      <c r="D59" t="s">
        <v>152</v>
      </c>
      <c r="E59" t="s">
        <v>397</v>
      </c>
      <c r="F59" t="s">
        <v>398</v>
      </c>
      <c r="I59" t="s">
        <v>153</v>
      </c>
      <c r="K59">
        <v>2022</v>
      </c>
      <c r="N59">
        <v>165</v>
      </c>
      <c r="O59">
        <v>171</v>
      </c>
      <c r="Q59" t="s">
        <v>432</v>
      </c>
      <c r="R59" t="str">
        <f>HYPERLINK("http://dx.doi.org/10.1109/CSIT56902.2022.10000587","http://dx.doi.org/10.1109/CSIT56902.2022.10000587")</f>
        <v>http://dx.doi.org/10.1109/CSIT56902.2022.10000587</v>
      </c>
      <c r="S59" t="s">
        <v>433</v>
      </c>
      <c r="T59" t="str">
        <f>HYPERLINK("https%3A%2F%2Fwww.webofscience.com%2Fwos%2Fwoscc%2Ffull-record%2FWOS:000927642900038","View Full Record in Web of Science")</f>
        <v>View Full Record in Web of Science</v>
      </c>
    </row>
    <row r="60" spans="1:20" ht="12.75">
      <c r="A60">
        <v>59</v>
      </c>
      <c r="B60" t="s">
        <v>434</v>
      </c>
      <c r="C60" t="s">
        <v>435</v>
      </c>
      <c r="D60" t="s">
        <v>436</v>
      </c>
      <c r="E60" t="s">
        <v>437</v>
      </c>
      <c r="F60" t="s">
        <v>438</v>
      </c>
      <c r="G60" t="s">
        <v>439</v>
      </c>
      <c r="H60" t="s">
        <v>440</v>
      </c>
      <c r="K60">
        <v>2022</v>
      </c>
      <c r="L60">
        <v>33</v>
      </c>
      <c r="M60">
        <v>1</v>
      </c>
      <c r="Q60" t="s">
        <v>441</v>
      </c>
      <c r="R60" t="str">
        <f>HYPERLINK("http://dx.doi.org/10.12775/EQ.2022.002","http://dx.doi.org/10.12775/EQ.2022.002")</f>
        <v>http://dx.doi.org/10.12775/EQ.2022.002</v>
      </c>
      <c r="S60" t="s">
        <v>442</v>
      </c>
      <c r="T60" t="str">
        <f>HYPERLINK("https%3A%2F%2Fwww.webofscience.com%2Fwos%2Fwoscc%2Ffull-record%2FWOS:000806844100002","View Full Record in Web of Science")</f>
        <v>View Full Record in Web of Science</v>
      </c>
    </row>
    <row r="61" spans="1:20" ht="12.75">
      <c r="A61">
        <v>60</v>
      </c>
      <c r="B61" t="s">
        <v>443</v>
      </c>
      <c r="C61" t="s">
        <v>444</v>
      </c>
      <c r="D61" t="s">
        <v>249</v>
      </c>
      <c r="E61" t="s">
        <v>445</v>
      </c>
      <c r="F61" t="s">
        <v>446</v>
      </c>
      <c r="G61" t="s">
        <v>252</v>
      </c>
      <c r="J61" t="s">
        <v>60</v>
      </c>
      <c r="K61">
        <v>2022</v>
      </c>
      <c r="L61">
        <v>13</v>
      </c>
      <c r="M61">
        <v>3</v>
      </c>
      <c r="N61" t="s">
        <v>447</v>
      </c>
      <c r="O61" t="s">
        <v>448</v>
      </c>
      <c r="Q61" t="s">
        <v>449</v>
      </c>
      <c r="R61" t="str">
        <f>HYPERLINK("http://dx.doi.org/10.14807/ijmp.v13i3.1980","http://dx.doi.org/10.14807/ijmp.v13i3.1980")</f>
        <v>http://dx.doi.org/10.14807/ijmp.v13i3.1980</v>
      </c>
      <c r="S61" t="s">
        <v>450</v>
      </c>
      <c r="T61" t="str">
        <f>HYPERLINK("https%3A%2F%2Fwww.webofscience.com%2Fwos%2Fwoscc%2Ffull-record%2FWOS:000795794100020","View Full Record in Web of Science")</f>
        <v>View Full Record in Web of Science</v>
      </c>
    </row>
    <row r="62" spans="1:20" ht="12.75">
      <c r="A62">
        <v>61</v>
      </c>
      <c r="B62" t="s">
        <v>451</v>
      </c>
      <c r="C62" t="s">
        <v>452</v>
      </c>
      <c r="D62" t="s">
        <v>203</v>
      </c>
      <c r="E62" t="s">
        <v>453</v>
      </c>
      <c r="F62" t="s">
        <v>454</v>
      </c>
      <c r="H62" t="s">
        <v>206</v>
      </c>
      <c r="J62" t="s">
        <v>50</v>
      </c>
      <c r="K62">
        <v>2022</v>
      </c>
      <c r="L62">
        <v>15</v>
      </c>
      <c r="M62">
        <v>23</v>
      </c>
      <c r="P62">
        <v>8857</v>
      </c>
      <c r="Q62" t="s">
        <v>455</v>
      </c>
      <c r="R62" t="str">
        <f>HYPERLINK("http://dx.doi.org/10.3390/en15238857","http://dx.doi.org/10.3390/en15238857")</f>
        <v>http://dx.doi.org/10.3390/en15238857</v>
      </c>
      <c r="S62" t="s">
        <v>456</v>
      </c>
      <c r="T62" t="str">
        <f>HYPERLINK("https%3A%2F%2Fwww.webofscience.com%2Fwos%2Fwoscc%2Ffull-record%2FWOS:000897408400001","View Full Record in Web of Science")</f>
        <v>View Full Record in Web of Science</v>
      </c>
    </row>
    <row r="63" spans="1:20" ht="12.75">
      <c r="A63">
        <v>62</v>
      </c>
      <c r="B63" t="s">
        <v>457</v>
      </c>
      <c r="C63" t="s">
        <v>458</v>
      </c>
      <c r="D63" t="s">
        <v>22</v>
      </c>
      <c r="E63" t="s">
        <v>459</v>
      </c>
      <c r="F63" t="s">
        <v>460</v>
      </c>
      <c r="G63" t="s">
        <v>25</v>
      </c>
      <c r="H63" t="s">
        <v>26</v>
      </c>
      <c r="K63">
        <v>2022</v>
      </c>
      <c r="L63">
        <v>1</v>
      </c>
      <c r="M63">
        <v>42</v>
      </c>
      <c r="N63">
        <v>351</v>
      </c>
      <c r="O63">
        <v>360</v>
      </c>
      <c r="S63" t="s">
        <v>461</v>
      </c>
      <c r="T63" t="str">
        <f>HYPERLINK("https%3A%2F%2Fwww.webofscience.com%2Fwos%2Fwoscc%2Ffull-record%2FWOS:000784467800034","View Full Record in Web of Science")</f>
        <v>View Full Record in Web of Science</v>
      </c>
    </row>
    <row r="64" spans="1:20" ht="12.75">
      <c r="A64">
        <v>63</v>
      </c>
      <c r="B64" t="s">
        <v>462</v>
      </c>
      <c r="C64" t="s">
        <v>463</v>
      </c>
      <c r="D64" t="s">
        <v>317</v>
      </c>
      <c r="E64" t="s">
        <v>464</v>
      </c>
      <c r="F64" t="s">
        <v>465</v>
      </c>
      <c r="H64" t="s">
        <v>320</v>
      </c>
      <c r="J64" t="s">
        <v>216</v>
      </c>
      <c r="K64">
        <v>2022</v>
      </c>
      <c r="L64">
        <v>22</v>
      </c>
      <c r="M64">
        <v>17</v>
      </c>
      <c r="P64">
        <v>6444</v>
      </c>
      <c r="Q64" t="s">
        <v>466</v>
      </c>
      <c r="R64" t="str">
        <f>HYPERLINK("http://dx.doi.org/10.3390/s22176444","http://dx.doi.org/10.3390/s22176444")</f>
        <v>http://dx.doi.org/10.3390/s22176444</v>
      </c>
      <c r="S64" t="s">
        <v>467</v>
      </c>
      <c r="T64" t="str">
        <f>HYPERLINK("https%3A%2F%2Fwww.webofscience.com%2Fwos%2Fwoscc%2Ffull-record%2FWOS:000851675700001","View Full Record in Web of Science")</f>
        <v>View Full Record in Web of Science</v>
      </c>
    </row>
    <row r="65" spans="1:20" ht="12.75">
      <c r="A65">
        <v>64</v>
      </c>
      <c r="B65" t="s">
        <v>468</v>
      </c>
      <c r="C65" t="s">
        <v>469</v>
      </c>
      <c r="D65" t="s">
        <v>470</v>
      </c>
      <c r="E65" t="s">
        <v>471</v>
      </c>
      <c r="F65" t="s">
        <v>472</v>
      </c>
      <c r="G65" t="s">
        <v>473</v>
      </c>
      <c r="K65">
        <v>2022</v>
      </c>
      <c r="L65">
        <v>12</v>
      </c>
      <c r="M65">
        <v>1</v>
      </c>
      <c r="N65">
        <v>89</v>
      </c>
      <c r="O65">
        <v>94</v>
      </c>
      <c r="S65" t="s">
        <v>474</v>
      </c>
      <c r="T65" t="str">
        <f>HYPERLINK("https%3A%2F%2Fwww.webofscience.com%2Fwos%2Fwoscc%2Ffull-record%2FWOS:000797243700015","View Full Record in Web of Science")</f>
        <v>View Full Record in Web of Science</v>
      </c>
    </row>
    <row r="66" spans="1:20" ht="12.75">
      <c r="A66">
        <v>65</v>
      </c>
      <c r="B66" t="s">
        <v>475</v>
      </c>
      <c r="C66" t="s">
        <v>476</v>
      </c>
      <c r="D66" t="s">
        <v>152</v>
      </c>
      <c r="E66" t="s">
        <v>397</v>
      </c>
      <c r="F66" t="s">
        <v>477</v>
      </c>
      <c r="I66" t="s">
        <v>153</v>
      </c>
      <c r="K66">
        <v>2022</v>
      </c>
      <c r="N66">
        <v>93</v>
      </c>
      <c r="O66">
        <v>98</v>
      </c>
      <c r="Q66" t="s">
        <v>478</v>
      </c>
      <c r="R66" t="str">
        <f>HYPERLINK("http://dx.doi.org/10.1109/CSIT56902.2022.10000563","http://dx.doi.org/10.1109/CSIT56902.2022.10000563")</f>
        <v>http://dx.doi.org/10.1109/CSIT56902.2022.10000563</v>
      </c>
      <c r="S66" t="s">
        <v>479</v>
      </c>
      <c r="T66" t="str">
        <f>HYPERLINK("https%3A%2F%2Fwww.webofscience.com%2Fwos%2Fwoscc%2Ffull-record%2FWOS:000927642900022","View Full Record in Web of Science")</f>
        <v>View Full Record in Web of Science</v>
      </c>
    </row>
    <row r="67" spans="1:20" ht="12.75">
      <c r="A67">
        <v>66</v>
      </c>
      <c r="B67" t="s">
        <v>480</v>
      </c>
      <c r="C67" t="s">
        <v>481</v>
      </c>
      <c r="D67" t="s">
        <v>212</v>
      </c>
      <c r="E67" t="s">
        <v>482</v>
      </c>
      <c r="F67" t="s">
        <v>483</v>
      </c>
      <c r="H67" t="s">
        <v>215</v>
      </c>
      <c r="J67" t="s">
        <v>216</v>
      </c>
      <c r="K67">
        <v>2022</v>
      </c>
      <c r="L67">
        <v>14</v>
      </c>
      <c r="M67">
        <v>18</v>
      </c>
      <c r="P67">
        <v>11468</v>
      </c>
      <c r="Q67" t="s">
        <v>484</v>
      </c>
      <c r="R67" t="str">
        <f>HYPERLINK("http://dx.doi.org/10.3390/su141811468","http://dx.doi.org/10.3390/su141811468")</f>
        <v>http://dx.doi.org/10.3390/su141811468</v>
      </c>
      <c r="S67" t="s">
        <v>485</v>
      </c>
      <c r="T67" t="str">
        <f>HYPERLINK("https%3A%2F%2Fwww.webofscience.com%2Fwos%2Fwoscc%2Ffull-record%2FWOS:000859790700001","View Full Record in Web of Science")</f>
        <v>View Full Record in Web of Science</v>
      </c>
    </row>
    <row r="68" spans="1:20" ht="12.75">
      <c r="A68">
        <v>67</v>
      </c>
      <c r="B68" t="s">
        <v>486</v>
      </c>
      <c r="C68" t="s">
        <v>487</v>
      </c>
      <c r="D68" t="s">
        <v>221</v>
      </c>
      <c r="E68" t="s">
        <v>488</v>
      </c>
      <c r="F68" t="s">
        <v>489</v>
      </c>
      <c r="G68" t="s">
        <v>224</v>
      </c>
      <c r="H68" t="s">
        <v>225</v>
      </c>
      <c r="J68" t="s">
        <v>490</v>
      </c>
      <c r="K68">
        <v>2022</v>
      </c>
      <c r="L68">
        <v>13</v>
      </c>
      <c r="M68">
        <v>1</v>
      </c>
      <c r="N68">
        <v>148</v>
      </c>
      <c r="O68">
        <v>169</v>
      </c>
      <c r="Q68" t="s">
        <v>491</v>
      </c>
      <c r="R68" t="str">
        <f>HYPERLINK("http://dx.doi.org/10.18662/po/13.1/389","http://dx.doi.org/10.18662/po/13.1/389")</f>
        <v>http://dx.doi.org/10.18662/po/13.1/389</v>
      </c>
      <c r="S68" t="s">
        <v>492</v>
      </c>
      <c r="T68" t="str">
        <f>HYPERLINK("https%3A%2F%2Fwww.webofscience.com%2Fwos%2Fwoscc%2Ffull-record%2FWOS:000751672600008","View Full Record in Web of Science")</f>
        <v>View Full Record in Web of Science</v>
      </c>
    </row>
    <row r="69" spans="1:20" ht="12.75">
      <c r="A69">
        <v>68</v>
      </c>
      <c r="B69" t="s">
        <v>493</v>
      </c>
      <c r="C69" t="s">
        <v>494</v>
      </c>
      <c r="D69" t="s">
        <v>190</v>
      </c>
      <c r="F69" t="s">
        <v>495</v>
      </c>
      <c r="H69" t="s">
        <v>193</v>
      </c>
      <c r="J69" t="s">
        <v>226</v>
      </c>
      <c r="K69">
        <v>2022</v>
      </c>
      <c r="L69">
        <v>11</v>
      </c>
      <c r="M69">
        <v>51</v>
      </c>
      <c r="N69">
        <v>161</v>
      </c>
      <c r="O69">
        <v>170</v>
      </c>
      <c r="Q69" t="s">
        <v>496</v>
      </c>
      <c r="R69" t="str">
        <f>HYPERLINK("http://dx.doi.org/10.34069/AI/2022.51.03.15","http://dx.doi.org/10.34069/AI/2022.51.03.15")</f>
        <v>http://dx.doi.org/10.34069/AI/2022.51.03.15</v>
      </c>
      <c r="S69" t="s">
        <v>497</v>
      </c>
      <c r="T69" t="str">
        <f>HYPERLINK("https%3A%2F%2Fwww.webofscience.com%2Fwos%2Fwoscc%2Ffull-record%2FWOS:000791047400017","View Full Record in Web of Science")</f>
        <v>View Full Record in Web of Science</v>
      </c>
    </row>
    <row r="70" spans="1:20" ht="12.75">
      <c r="A70">
        <v>69</v>
      </c>
      <c r="B70" t="s">
        <v>498</v>
      </c>
      <c r="C70" t="s">
        <v>499</v>
      </c>
      <c r="D70" t="s">
        <v>221</v>
      </c>
      <c r="E70" t="s">
        <v>500</v>
      </c>
      <c r="F70" t="s">
        <v>501</v>
      </c>
      <c r="G70" t="s">
        <v>224</v>
      </c>
      <c r="H70" t="s">
        <v>225</v>
      </c>
      <c r="J70" t="s">
        <v>502</v>
      </c>
      <c r="K70">
        <v>2022</v>
      </c>
      <c r="L70">
        <v>13</v>
      </c>
      <c r="M70">
        <v>3</v>
      </c>
      <c r="N70">
        <v>166</v>
      </c>
      <c r="O70">
        <v>179</v>
      </c>
      <c r="Q70" t="s">
        <v>503</v>
      </c>
      <c r="R70" t="str">
        <f>HYPERLINK("http://dx.doi.org/10.18662/po/13.3/483","http://dx.doi.org/10.18662/po/13.3/483")</f>
        <v>http://dx.doi.org/10.18662/po/13.3/483</v>
      </c>
      <c r="S70" t="s">
        <v>504</v>
      </c>
      <c r="T70" t="str">
        <f>HYPERLINK("https%3A%2F%2Fwww.webofscience.com%2Fwos%2Fwoscc%2Ffull-record%2FWOS:000891398200011","View Full Record in Web of Science")</f>
        <v>View Full Record in Web of Science</v>
      </c>
    </row>
    <row r="71" spans="1:20" ht="12.75">
      <c r="A71">
        <v>70</v>
      </c>
      <c r="B71" t="s">
        <v>505</v>
      </c>
      <c r="C71" t="s">
        <v>506</v>
      </c>
      <c r="D71" t="s">
        <v>507</v>
      </c>
      <c r="E71" t="s">
        <v>508</v>
      </c>
      <c r="F71" t="s">
        <v>509</v>
      </c>
      <c r="G71" t="s">
        <v>510</v>
      </c>
      <c r="H71" t="s">
        <v>511</v>
      </c>
      <c r="I71" t="s">
        <v>512</v>
      </c>
      <c r="K71">
        <v>2022</v>
      </c>
      <c r="L71">
        <v>389</v>
      </c>
      <c r="N71">
        <v>382</v>
      </c>
      <c r="O71">
        <v>394</v>
      </c>
      <c r="Q71" t="s">
        <v>513</v>
      </c>
      <c r="R71" t="str">
        <f>HYPERLINK("http://dx.doi.org/10.1007/978-3-030-93904-5_39","http://dx.doi.org/10.1007/978-3-030-93904-5_39")</f>
        <v>http://dx.doi.org/10.1007/978-3-030-93904-5_39</v>
      </c>
      <c r="S71" t="s">
        <v>514</v>
      </c>
      <c r="T71" t="str">
        <f>HYPERLINK("https%3A%2F%2Fwww.webofscience.com%2Fwos%2Fwoscc%2Ffull-record%2FWOS:000759921700039","View Full Record in Web of Science")</f>
        <v>View Full Record in Web of Science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Володя</dc:creator>
  <cp:keywords/>
  <dc:description/>
  <cp:lastModifiedBy>Володя</cp:lastModifiedBy>
  <dcterms:created xsi:type="dcterms:W3CDTF">2023-04-07T10:37:32Z</dcterms:created>
  <dcterms:modified xsi:type="dcterms:W3CDTF">2023-04-07T10:37:32Z</dcterms:modified>
  <cp:category/>
  <cp:version/>
  <cp:contentType/>
  <cp:contentStatus/>
</cp:coreProperties>
</file>